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oinelevasseur/LeviiaSync/VCMB/Rando des Renards/2025/"/>
    </mc:Choice>
  </mc:AlternateContent>
  <xr:revisionPtr revIDLastSave="0" documentId="13_ncr:1_{3C4C7102-3A8B-A840-A7C4-543A5D7D14EC}" xr6:coauthVersionLast="47" xr6:coauthVersionMax="47" xr10:uidLastSave="{00000000-0000-0000-0000-000000000000}"/>
  <bookViews>
    <workbookView xWindow="0" yWindow="500" windowWidth="28660" windowHeight="14180" tabRatio="500" xr2:uid="{00000000-000D-0000-FFFF-FFFF00000000}"/>
  </bookViews>
  <sheets>
    <sheet name="Synthese" sheetId="1" r:id="rId1"/>
    <sheet name="Nocturne ( Vendredi)" sheetId="2" r:id="rId2"/>
    <sheet name="Loisir (Samedi)" sheetId="3" r:id="rId3"/>
    <sheet name="Rando-Raid (Dimanche)" sheetId="4" r:id="rId4"/>
    <sheet name="Param" sheetId="6" state="hidden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  <c r="C27" i="1"/>
  <c r="C33" i="1"/>
  <c r="C25" i="1"/>
  <c r="C24" i="1"/>
  <c r="G3" i="3"/>
  <c r="H3" i="3" s="1"/>
  <c r="C30" i="1" s="1"/>
  <c r="D31" i="1"/>
  <c r="D32" i="1"/>
  <c r="D33" i="1"/>
  <c r="D34" i="1"/>
  <c r="B31" i="1"/>
  <c r="B32" i="1"/>
  <c r="B33" i="1"/>
  <c r="B34" i="1"/>
  <c r="B30" i="1"/>
  <c r="B22" i="1"/>
  <c r="B23" i="1"/>
  <c r="B24" i="1"/>
  <c r="B25" i="1"/>
  <c r="B26" i="1"/>
  <c r="B27" i="1"/>
  <c r="B28" i="1"/>
  <c r="B21" i="1"/>
  <c r="D22" i="1"/>
  <c r="D23" i="1"/>
  <c r="D24" i="1"/>
  <c r="D25" i="1"/>
  <c r="D26" i="1"/>
  <c r="D27" i="1"/>
  <c r="D28" i="1"/>
  <c r="F22" i="6"/>
  <c r="F23" i="6"/>
  <c r="F24" i="6"/>
  <c r="F25" i="6"/>
  <c r="F21" i="6"/>
  <c r="F20" i="6"/>
  <c r="E21" i="6"/>
  <c r="E22" i="6"/>
  <c r="E23" i="6"/>
  <c r="E24" i="6"/>
  <c r="E25" i="6"/>
  <c r="E26" i="6"/>
  <c r="E27" i="6"/>
  <c r="E20" i="6"/>
  <c r="D27" i="6"/>
  <c r="D26" i="6"/>
  <c r="D25" i="6"/>
  <c r="D24" i="6"/>
  <c r="D22" i="6"/>
  <c r="D23" i="6"/>
  <c r="D21" i="6"/>
  <c r="D20" i="6"/>
  <c r="N32" i="4"/>
  <c r="M32" i="4"/>
  <c r="G32" i="4"/>
  <c r="H32" i="4" s="1"/>
  <c r="N31" i="4"/>
  <c r="M31" i="4"/>
  <c r="G31" i="4"/>
  <c r="H31" i="4" s="1"/>
  <c r="N30" i="4"/>
  <c r="M30" i="4"/>
  <c r="G30" i="4"/>
  <c r="H30" i="4" s="1"/>
  <c r="N29" i="4"/>
  <c r="M29" i="4"/>
  <c r="G29" i="4"/>
  <c r="H29" i="4" s="1"/>
  <c r="N28" i="4"/>
  <c r="M28" i="4"/>
  <c r="G28" i="4"/>
  <c r="H28" i="4" s="1"/>
  <c r="N27" i="4"/>
  <c r="M27" i="4"/>
  <c r="G27" i="4"/>
  <c r="H27" i="4" s="1"/>
  <c r="N26" i="4"/>
  <c r="M26" i="4"/>
  <c r="G26" i="4"/>
  <c r="H26" i="4" s="1"/>
  <c r="N25" i="4"/>
  <c r="M25" i="4"/>
  <c r="G25" i="4"/>
  <c r="H25" i="4" s="1"/>
  <c r="N24" i="4"/>
  <c r="M24" i="4"/>
  <c r="G24" i="4"/>
  <c r="H24" i="4" s="1"/>
  <c r="N23" i="4"/>
  <c r="M23" i="4"/>
  <c r="G23" i="4"/>
  <c r="H23" i="4" s="1"/>
  <c r="N22" i="4"/>
  <c r="M22" i="4"/>
  <c r="G22" i="4"/>
  <c r="H22" i="4" s="1"/>
  <c r="N21" i="4"/>
  <c r="M21" i="4"/>
  <c r="G21" i="4"/>
  <c r="H21" i="4" s="1"/>
  <c r="N20" i="4"/>
  <c r="M20" i="4"/>
  <c r="G20" i="4"/>
  <c r="H20" i="4" s="1"/>
  <c r="N19" i="4"/>
  <c r="M19" i="4"/>
  <c r="G19" i="4"/>
  <c r="H19" i="4" s="1"/>
  <c r="N18" i="4"/>
  <c r="M18" i="4"/>
  <c r="G18" i="4"/>
  <c r="H18" i="4" s="1"/>
  <c r="N17" i="4"/>
  <c r="M17" i="4"/>
  <c r="G17" i="4"/>
  <c r="H17" i="4" s="1"/>
  <c r="N16" i="4"/>
  <c r="M16" i="4"/>
  <c r="G16" i="4"/>
  <c r="H16" i="4" s="1"/>
  <c r="N15" i="4"/>
  <c r="M15" i="4"/>
  <c r="G15" i="4"/>
  <c r="H15" i="4" s="1"/>
  <c r="N14" i="4"/>
  <c r="M14" i="4"/>
  <c r="G14" i="4"/>
  <c r="H14" i="4" s="1"/>
  <c r="N13" i="4"/>
  <c r="M13" i="4"/>
  <c r="G13" i="4"/>
  <c r="H13" i="4" s="1"/>
  <c r="N12" i="4"/>
  <c r="M12" i="4"/>
  <c r="G12" i="4"/>
  <c r="H12" i="4" s="1"/>
  <c r="N11" i="4"/>
  <c r="M11" i="4"/>
  <c r="G11" i="4"/>
  <c r="H11" i="4" s="1"/>
  <c r="N10" i="4"/>
  <c r="M10" i="4"/>
  <c r="G10" i="4"/>
  <c r="H10" i="4" s="1"/>
  <c r="N9" i="4"/>
  <c r="M9" i="4"/>
  <c r="G9" i="4"/>
  <c r="H9" i="4" s="1"/>
  <c r="N8" i="4"/>
  <c r="M8" i="4"/>
  <c r="G8" i="4"/>
  <c r="H8" i="4" s="1"/>
  <c r="C34" i="1" s="1"/>
  <c r="N7" i="4"/>
  <c r="M7" i="4"/>
  <c r="G7" i="4"/>
  <c r="H7" i="4" s="1"/>
  <c r="N6" i="4"/>
  <c r="M6" i="4"/>
  <c r="G6" i="4"/>
  <c r="H6" i="4" s="1"/>
  <c r="N5" i="4"/>
  <c r="M5" i="4"/>
  <c r="G5" i="4"/>
  <c r="H5" i="4" s="1"/>
  <c r="N4" i="4"/>
  <c r="M4" i="4"/>
  <c r="G4" i="4"/>
  <c r="H4" i="4" s="1"/>
  <c r="N3" i="4"/>
  <c r="M3" i="4"/>
  <c r="G3" i="4"/>
  <c r="H3" i="4" s="1"/>
  <c r="A1" i="4"/>
  <c r="N32" i="3"/>
  <c r="M32" i="3"/>
  <c r="G32" i="3"/>
  <c r="H32" i="3" s="1"/>
  <c r="N31" i="3"/>
  <c r="M31" i="3"/>
  <c r="G31" i="3"/>
  <c r="H31" i="3" s="1"/>
  <c r="N30" i="3"/>
  <c r="M30" i="3"/>
  <c r="G30" i="3"/>
  <c r="H30" i="3" s="1"/>
  <c r="N29" i="3"/>
  <c r="M29" i="3"/>
  <c r="G29" i="3"/>
  <c r="H29" i="3" s="1"/>
  <c r="N28" i="3"/>
  <c r="M28" i="3"/>
  <c r="G28" i="3"/>
  <c r="H28" i="3" s="1"/>
  <c r="N27" i="3"/>
  <c r="M27" i="3"/>
  <c r="G27" i="3"/>
  <c r="H27" i="3" s="1"/>
  <c r="N26" i="3"/>
  <c r="M26" i="3"/>
  <c r="G26" i="3"/>
  <c r="H26" i="3" s="1"/>
  <c r="N25" i="3"/>
  <c r="M25" i="3"/>
  <c r="G25" i="3"/>
  <c r="H25" i="3" s="1"/>
  <c r="N24" i="3"/>
  <c r="M24" i="3"/>
  <c r="G24" i="3"/>
  <c r="H24" i="3" s="1"/>
  <c r="N23" i="3"/>
  <c r="M23" i="3"/>
  <c r="G23" i="3"/>
  <c r="H23" i="3" s="1"/>
  <c r="N22" i="3"/>
  <c r="M22" i="3"/>
  <c r="G22" i="3"/>
  <c r="H22" i="3" s="1"/>
  <c r="N21" i="3"/>
  <c r="M21" i="3"/>
  <c r="G21" i="3"/>
  <c r="H21" i="3" s="1"/>
  <c r="N20" i="3"/>
  <c r="M20" i="3"/>
  <c r="G20" i="3"/>
  <c r="H20" i="3" s="1"/>
  <c r="N19" i="3"/>
  <c r="M19" i="3"/>
  <c r="G19" i="3"/>
  <c r="H19" i="3" s="1"/>
  <c r="N18" i="3"/>
  <c r="M18" i="3"/>
  <c r="G18" i="3"/>
  <c r="H18" i="3" s="1"/>
  <c r="N17" i="3"/>
  <c r="M17" i="3"/>
  <c r="G17" i="3"/>
  <c r="H17" i="3" s="1"/>
  <c r="N16" i="3"/>
  <c r="M16" i="3"/>
  <c r="G16" i="3"/>
  <c r="H16" i="3" s="1"/>
  <c r="N15" i="3"/>
  <c r="M15" i="3"/>
  <c r="G15" i="3"/>
  <c r="H15" i="3" s="1"/>
  <c r="N14" i="3"/>
  <c r="M14" i="3"/>
  <c r="G14" i="3"/>
  <c r="H14" i="3" s="1"/>
  <c r="N13" i="3"/>
  <c r="M13" i="3"/>
  <c r="G13" i="3"/>
  <c r="H13" i="3" s="1"/>
  <c r="N12" i="3"/>
  <c r="M12" i="3"/>
  <c r="G12" i="3"/>
  <c r="H12" i="3" s="1"/>
  <c r="N11" i="3"/>
  <c r="M11" i="3"/>
  <c r="G11" i="3"/>
  <c r="H11" i="3" s="1"/>
  <c r="N10" i="3"/>
  <c r="M10" i="3"/>
  <c r="G10" i="3"/>
  <c r="H10" i="3" s="1"/>
  <c r="N9" i="3"/>
  <c r="M9" i="3"/>
  <c r="G9" i="3"/>
  <c r="H9" i="3" s="1"/>
  <c r="N8" i="3"/>
  <c r="M8" i="3"/>
  <c r="G8" i="3"/>
  <c r="H8" i="3" s="1"/>
  <c r="N7" i="3"/>
  <c r="M7" i="3"/>
  <c r="G7" i="3"/>
  <c r="H7" i="3" s="1"/>
  <c r="C32" i="1" s="1"/>
  <c r="N6" i="3"/>
  <c r="M6" i="3"/>
  <c r="G6" i="3"/>
  <c r="H6" i="3" s="1"/>
  <c r="N5" i="3"/>
  <c r="M5" i="3"/>
  <c r="G5" i="3"/>
  <c r="H5" i="3" s="1"/>
  <c r="N4" i="3"/>
  <c r="M4" i="3"/>
  <c r="G4" i="3"/>
  <c r="H4" i="3" s="1"/>
  <c r="N3" i="3"/>
  <c r="M3" i="3"/>
  <c r="A1" i="3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A1" i="2"/>
  <c r="D30" i="1"/>
  <c r="D21" i="1"/>
  <c r="C21" i="1"/>
  <c r="B3" i="1"/>
  <c r="B2" i="1"/>
  <c r="C22" i="1" l="1"/>
  <c r="C26" i="1"/>
  <c r="C31" i="1"/>
  <c r="C23" i="1"/>
  <c r="C36" i="1" s="1"/>
  <c r="C38" i="1" l="1"/>
</calcChain>
</file>

<file path=xl/sharedStrings.xml><?xml version="1.0" encoding="utf-8"?>
<sst xmlns="http://schemas.openxmlformats.org/spreadsheetml/2006/main" count="89" uniqueCount="59">
  <si>
    <t>Nom du club</t>
  </si>
  <si>
    <t>Fédération</t>
  </si>
  <si>
    <t>Nom du contact</t>
  </si>
  <si>
    <t>email de contact</t>
  </si>
  <si>
    <t>Téléphone</t>
  </si>
  <si>
    <t>Merci de remplir les listes des participants sur les quatre onglets en fonction du parcours choisi</t>
  </si>
  <si>
    <t>La synthèse se complète automatiquement.</t>
  </si>
  <si>
    <t>Synthèse des inscriptions</t>
  </si>
  <si>
    <t xml:space="preserve">Adultes /+ 16 ans </t>
  </si>
  <si>
    <t>Nb inscrits total</t>
  </si>
  <si>
    <t>Prix à payer</t>
  </si>
  <si>
    <t>Moyen de paiement</t>
  </si>
  <si>
    <t>Choisir ...</t>
  </si>
  <si>
    <t>IBAN</t>
  </si>
  <si>
    <t>FR26 3000 2089 9500 0007 9068 T29</t>
  </si>
  <si>
    <t>BIC</t>
  </si>
  <si>
    <t>CRLYFRPP</t>
  </si>
  <si>
    <t>#</t>
  </si>
  <si>
    <t>Nom</t>
  </si>
  <si>
    <t>Prénom</t>
  </si>
  <si>
    <t>Genre</t>
  </si>
  <si>
    <t>Date de naissance</t>
  </si>
  <si>
    <t>Email</t>
  </si>
  <si>
    <t>Code postal</t>
  </si>
  <si>
    <t>Ville</t>
  </si>
  <si>
    <t>fédération</t>
  </si>
  <si>
    <t>N° licence</t>
  </si>
  <si>
    <t>Age</t>
  </si>
  <si>
    <t>Tarif</t>
  </si>
  <si>
    <t>Année</t>
  </si>
  <si>
    <t>Mois</t>
  </si>
  <si>
    <t>Vendredi</t>
  </si>
  <si>
    <t>Samedi</t>
  </si>
  <si>
    <t>Dimanche</t>
  </si>
  <si>
    <t>Tarif Nocturne Adulte</t>
  </si>
  <si>
    <t>km Nocturne</t>
  </si>
  <si>
    <t>Tarif Loisir 1 Adulte</t>
  </si>
  <si>
    <t>Tarif Loisir 2 Adulte</t>
  </si>
  <si>
    <t>Tarif Loisir 3 Adulte</t>
  </si>
  <si>
    <t>Tarif Rando 1 Adulte</t>
  </si>
  <si>
    <t>Tarif Rando 2 Adulte</t>
  </si>
  <si>
    <t>Tarif Raid 1 Adulte</t>
  </si>
  <si>
    <t>Tarif Raid 2 Adulte</t>
  </si>
  <si>
    <t>Tarif Loisir 1 -16 ans</t>
  </si>
  <si>
    <t>Tarif Loisir 2 -16 ans</t>
  </si>
  <si>
    <t>Tarif Loisir 3 -16 ans</t>
  </si>
  <si>
    <t>Tarif Rando 1 -16 ans</t>
  </si>
  <si>
    <t>Tarif Rando 2 -16 ans</t>
  </si>
  <si>
    <t>Parcours</t>
  </si>
  <si>
    <t>km Loisir 1</t>
  </si>
  <si>
    <t>km Loisir 2</t>
  </si>
  <si>
    <t>km Loisir 3</t>
  </si>
  <si>
    <t>km Rando 1</t>
  </si>
  <si>
    <t>km Rando 2</t>
  </si>
  <si>
    <t>km Raid 1</t>
  </si>
  <si>
    <t>km Raid 2</t>
  </si>
  <si>
    <t>Nb Inscrits</t>
  </si>
  <si>
    <t>P.U.</t>
  </si>
  <si>
    <t>- 16 ans ( Hors Nocturne et Raid)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</si>
</sst>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&quot; €&quot;_ ;_ * \(#,##0.00&quot;) €&quot;_ ;_ * \-??_)&quot; €&quot;_ ;_ @_ "/>
  </numFmts>
  <fonts count="6" x14ac:knownFonts="1">
    <font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EEEEEE"/>
      </patternFill>
    </fill>
    <fill>
      <patternFill patternType="solid">
        <fgColor rgb="FFEEEEEE"/>
        <bgColor rgb="FFFFF2CC"/>
      </patternFill>
    </fill>
    <fill>
      <patternFill patternType="solid">
        <fgColor rgb="FF5B9BD5"/>
        <bgColor rgb="FF969696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1">
    <xf numFmtId="0" fontId="0" fillId="0" borderId="0" xfId="0"/>
    <xf numFmtId="0" fontId="3" fillId="4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3" fillId="0" borderId="0" xfId="0" applyFont="1"/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4" fillId="0" borderId="0" xfId="1" applyFont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4" borderId="9" xfId="0" applyFont="1" applyFill="1" applyBorder="1"/>
    <xf numFmtId="0" fontId="0" fillId="0" borderId="9" xfId="0" applyBorder="1"/>
    <xf numFmtId="0" fontId="0" fillId="0" borderId="9" xfId="0" applyBorder="1" applyProtection="1">
      <protection locked="0"/>
    </xf>
    <xf numFmtId="14" fontId="0" fillId="0" borderId="9" xfId="0" applyNumberFormat="1" applyBorder="1" applyProtection="1">
      <protection locked="0"/>
    </xf>
    <xf numFmtId="0" fontId="0" fillId="3" borderId="9" xfId="0" applyFill="1" applyBorder="1"/>
    <xf numFmtId="0" fontId="3" fillId="4" borderId="9" xfId="0" applyFont="1" applyFill="1" applyBorder="1" applyAlignment="1">
      <alignment horizontal="left"/>
    </xf>
    <xf numFmtId="3" fontId="0" fillId="3" borderId="9" xfId="0" applyNumberFormat="1" applyFill="1" applyBorder="1"/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3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3" zoomScaleNormal="100" workbookViewId="0">
      <selection activeCell="D21" sqref="D21"/>
    </sheetView>
  </sheetViews>
  <sheetFormatPr baseColWidth="10" defaultColWidth="10.5" defaultRowHeight="16" x14ac:dyDescent="0.2"/>
  <cols>
    <col min="2" max="2" width="24" customWidth="1"/>
    <col min="3" max="3" width="37.5" customWidth="1"/>
    <col min="5" max="5" width="4.33203125" customWidth="1"/>
  </cols>
  <sheetData>
    <row r="1" spans="1:6" x14ac:dyDescent="0.2">
      <c r="A1" s="3"/>
      <c r="B1" s="4"/>
      <c r="C1" s="4"/>
      <c r="D1" s="4"/>
      <c r="E1" s="4"/>
      <c r="F1" s="5"/>
    </row>
    <row r="2" spans="1:6" ht="26" x14ac:dyDescent="0.3">
      <c r="A2" s="6"/>
      <c r="B2" s="7" t="str">
        <f>CONCATENATE("Inscription Club - Rando Raid des Renards ",Param!B1)</f>
        <v>Inscription Club - Rando Raid des Renards 2025</v>
      </c>
      <c r="F2" s="8"/>
    </row>
    <row r="3" spans="1:6" ht="21" x14ac:dyDescent="0.2">
      <c r="A3" s="6"/>
      <c r="B3" s="2" t="str">
        <f>CONCATENATE(Param!B3,"-",Param!B4,"-",Param!B5," septembre ", Param!B1)</f>
        <v>12-13-14 septembre 2025</v>
      </c>
      <c r="C3" s="2"/>
      <c r="D3" s="2"/>
      <c r="F3" s="8"/>
    </row>
    <row r="4" spans="1:6" x14ac:dyDescent="0.2">
      <c r="A4" s="6"/>
      <c r="F4" s="8"/>
    </row>
    <row r="5" spans="1:6" x14ac:dyDescent="0.2">
      <c r="A5" s="6"/>
      <c r="B5" s="9" t="s">
        <v>0</v>
      </c>
      <c r="C5" s="10"/>
      <c r="F5" s="8"/>
    </row>
    <row r="6" spans="1:6" ht="7.75" customHeight="1" x14ac:dyDescent="0.2">
      <c r="A6" s="6"/>
      <c r="F6" s="8"/>
    </row>
    <row r="7" spans="1:6" x14ac:dyDescent="0.2">
      <c r="A7" s="6"/>
      <c r="B7" s="9" t="s">
        <v>1</v>
      </c>
      <c r="C7" s="10"/>
      <c r="F7" s="8"/>
    </row>
    <row r="8" spans="1:6" ht="6.75" customHeight="1" x14ac:dyDescent="0.2">
      <c r="A8" s="6"/>
      <c r="B8" s="9"/>
      <c r="C8" s="9"/>
      <c r="F8" s="8"/>
    </row>
    <row r="9" spans="1:6" x14ac:dyDescent="0.2">
      <c r="A9" s="6"/>
      <c r="B9" s="9" t="s">
        <v>2</v>
      </c>
      <c r="C9" s="10"/>
      <c r="F9" s="8"/>
    </row>
    <row r="10" spans="1:6" ht="6.75" customHeight="1" x14ac:dyDescent="0.2">
      <c r="A10" s="6"/>
      <c r="B10" s="9"/>
      <c r="C10" s="9"/>
      <c r="F10" s="8"/>
    </row>
    <row r="11" spans="1:6" x14ac:dyDescent="0.2">
      <c r="A11" s="6"/>
      <c r="B11" s="9" t="s">
        <v>3</v>
      </c>
      <c r="C11" s="10"/>
      <c r="F11" s="8"/>
    </row>
    <row r="12" spans="1:6" ht="6.25" customHeight="1" x14ac:dyDescent="0.2">
      <c r="A12" s="6"/>
      <c r="F12" s="8"/>
    </row>
    <row r="13" spans="1:6" x14ac:dyDescent="0.2">
      <c r="A13" s="6"/>
      <c r="B13" s="9" t="s">
        <v>4</v>
      </c>
      <c r="C13" s="10"/>
      <c r="F13" s="8"/>
    </row>
    <row r="14" spans="1:6" x14ac:dyDescent="0.2">
      <c r="A14" s="6"/>
      <c r="F14" s="8"/>
    </row>
    <row r="15" spans="1:6" x14ac:dyDescent="0.2">
      <c r="A15" s="6"/>
      <c r="B15" t="s">
        <v>5</v>
      </c>
      <c r="F15" s="8"/>
    </row>
    <row r="16" spans="1:6" x14ac:dyDescent="0.2">
      <c r="A16" s="6"/>
      <c r="B16" t="s">
        <v>6</v>
      </c>
      <c r="F16" s="8"/>
    </row>
    <row r="17" spans="1:6" x14ac:dyDescent="0.2">
      <c r="A17" s="6"/>
      <c r="F17" s="8"/>
    </row>
    <row r="18" spans="1:6" ht="23" customHeight="1" x14ac:dyDescent="0.2">
      <c r="A18" s="6"/>
      <c r="B18" s="30" t="s">
        <v>7</v>
      </c>
      <c r="C18" s="30"/>
      <c r="D18" s="30"/>
      <c r="F18" s="8"/>
    </row>
    <row r="19" spans="1:6" ht="16.25" customHeight="1" x14ac:dyDescent="0.2">
      <c r="A19" s="6"/>
      <c r="B19" s="26" t="s">
        <v>48</v>
      </c>
      <c r="C19" s="26" t="s">
        <v>56</v>
      </c>
      <c r="D19" s="26" t="s">
        <v>57</v>
      </c>
      <c r="F19" s="8"/>
    </row>
    <row r="20" spans="1:6" x14ac:dyDescent="0.2">
      <c r="A20" s="6"/>
      <c r="B20" s="27" t="s">
        <v>8</v>
      </c>
      <c r="C20" s="27"/>
      <c r="D20" s="27"/>
      <c r="F20" s="8"/>
    </row>
    <row r="21" spans="1:6" x14ac:dyDescent="0.2">
      <c r="A21" s="6"/>
      <c r="B21" s="20" t="str">
        <f>Param!D20</f>
        <v>Nocturne 26 km</v>
      </c>
      <c r="C21" s="28">
        <f>COUNTA('Nocturne ( Vendredi)'!B3:B32)</f>
        <v>0</v>
      </c>
      <c r="D21" s="20" t="str">
        <f>CONCATENATE("x ",Param!B6," €")</f>
        <v>x 8 €</v>
      </c>
      <c r="F21" s="8"/>
    </row>
    <row r="22" spans="1:6" x14ac:dyDescent="0.2">
      <c r="A22" s="6"/>
      <c r="B22" s="20" t="str">
        <f>Param!D21</f>
        <v>Loisir 12 km</v>
      </c>
      <c r="C22" s="28">
        <f>COUNTIFS('Loisir (Samedi)'!$B$3:$B$32,Synthese!B22,'Loisir (Samedi)'!$H$3:$H$32,"Adulte")</f>
        <v>0</v>
      </c>
      <c r="D22" s="20" t="str">
        <f>CONCATENATE("x ",Param!B7," €")</f>
        <v>x 6 €</v>
      </c>
      <c r="F22" s="8"/>
    </row>
    <row r="23" spans="1:6" x14ac:dyDescent="0.2">
      <c r="A23" s="6"/>
      <c r="B23" s="20" t="str">
        <f>Param!D22</f>
        <v>Loisir 22 km</v>
      </c>
      <c r="C23" s="28">
        <f>COUNTIFS('Loisir (Samedi)'!$B$3:$B$32,Synthese!B23,'Loisir (Samedi)'!$H$3:$H$32,"Adulte")</f>
        <v>0</v>
      </c>
      <c r="D23" s="20" t="str">
        <f>CONCATENATE("x ",Param!B8," €")</f>
        <v>x 8 €</v>
      </c>
      <c r="F23" s="8"/>
    </row>
    <row r="24" spans="1:6" x14ac:dyDescent="0.2">
      <c r="A24" s="6"/>
      <c r="B24" s="20" t="str">
        <f>Param!D23</f>
        <v>Loisir 30 km</v>
      </c>
      <c r="C24" s="28">
        <f>COUNTIFS('Loisir (Samedi)'!$B$3:$B$32,Synthese!B24,'Loisir (Samedi)'!$H$3:$H$32,"Adulte")</f>
        <v>0</v>
      </c>
      <c r="D24" s="20" t="str">
        <f>CONCATENATE("x ",Param!B9," €")</f>
        <v>x 9 €</v>
      </c>
      <c r="F24" s="8"/>
    </row>
    <row r="25" spans="1:6" x14ac:dyDescent="0.2">
      <c r="A25" s="6"/>
      <c r="B25" s="20" t="str">
        <f>Param!D24</f>
        <v>Rando 35 km</v>
      </c>
      <c r="C25" s="28">
        <f>COUNTIFS('Rando-Raid (Dimanche)'!$B$3:$B$32,Synthese!B25,'Rando-Raid (Dimanche)'!$H$3:$H$32,"Adulte")</f>
        <v>0</v>
      </c>
      <c r="D25" s="20" t="str">
        <f>CONCATENATE("x ",Param!B10," €")</f>
        <v>x 9 €</v>
      </c>
      <c r="F25" s="8"/>
    </row>
    <row r="26" spans="1:6" x14ac:dyDescent="0.2">
      <c r="A26" s="6"/>
      <c r="B26" s="20" t="str">
        <f>Param!D25</f>
        <v>Rando 50 km</v>
      </c>
      <c r="C26" s="28">
        <f>COUNTIFS('Rando-Raid (Dimanche)'!$B$3:$B$32,Synthese!B26,'Rando-Raid (Dimanche)'!$H$3:$H$32,"Adulte")</f>
        <v>0</v>
      </c>
      <c r="D26" s="20" t="str">
        <f>CONCATENATE("x ",Param!B11," €")</f>
        <v>x 11 €</v>
      </c>
      <c r="F26" s="8"/>
    </row>
    <row r="27" spans="1:6" x14ac:dyDescent="0.2">
      <c r="A27" s="6"/>
      <c r="B27" s="20" t="str">
        <f>Param!D26</f>
        <v>Raid 65 km</v>
      </c>
      <c r="C27" s="28">
        <f>COUNTIF('Rando-Raid (Dimanche)'!$B$3:$B$32,Synthese!B27)</f>
        <v>0</v>
      </c>
      <c r="D27" s="20" t="str">
        <f>CONCATENATE("x ",Param!B12," €")</f>
        <v>x 13 €</v>
      </c>
      <c r="F27" s="8"/>
    </row>
    <row r="28" spans="1:6" x14ac:dyDescent="0.2">
      <c r="A28" s="6"/>
      <c r="B28" s="20" t="str">
        <f>Param!D27</f>
        <v>Raid 80 km</v>
      </c>
      <c r="C28" s="28">
        <f>COUNTIF('Rando-Raid (Dimanche)'!$B$3:$B$32,Synthese!B28)</f>
        <v>0</v>
      </c>
      <c r="D28" s="20" t="str">
        <f>CONCATENATE("x ",Param!B13," €")</f>
        <v>x 15 €</v>
      </c>
      <c r="F28" s="8"/>
    </row>
    <row r="29" spans="1:6" x14ac:dyDescent="0.2">
      <c r="A29" s="6"/>
      <c r="B29" s="29" t="s">
        <v>58</v>
      </c>
      <c r="C29" s="27"/>
      <c r="D29" s="27"/>
      <c r="F29" s="8"/>
    </row>
    <row r="30" spans="1:6" x14ac:dyDescent="0.2">
      <c r="A30" s="6"/>
      <c r="B30" s="20" t="str">
        <f>Param!D21</f>
        <v>Loisir 12 km</v>
      </c>
      <c r="C30" s="28">
        <f>COUNTIFS('Loisir (Samedi)'!$B$3:$B$32,Synthese!B30,'Loisir (Samedi)'!$H$3:$H$32,"Réduit")</f>
        <v>0</v>
      </c>
      <c r="D30" s="20" t="str">
        <f>CONCATENATE("x ",Param!B14," €")</f>
        <v>x 4 €</v>
      </c>
      <c r="F30" s="8"/>
    </row>
    <row r="31" spans="1:6" x14ac:dyDescent="0.2">
      <c r="A31" s="6"/>
      <c r="B31" s="20" t="str">
        <f>Param!D22</f>
        <v>Loisir 22 km</v>
      </c>
      <c r="C31" s="28">
        <f>COUNTIFS('Loisir (Samedi)'!$B$3:$B$32,Synthese!B31,'Loisir (Samedi)'!$H$3:$H$32,"Réduit")</f>
        <v>0</v>
      </c>
      <c r="D31" s="20" t="str">
        <f>CONCATENATE("x ",Param!B15," €")</f>
        <v>x 6 €</v>
      </c>
      <c r="F31" s="8"/>
    </row>
    <row r="32" spans="1:6" x14ac:dyDescent="0.2">
      <c r="A32" s="6"/>
      <c r="B32" s="20" t="str">
        <f>Param!D23</f>
        <v>Loisir 30 km</v>
      </c>
      <c r="C32" s="28">
        <f>COUNTIFS('Loisir (Samedi)'!$B$3:$B$32,Synthese!B32,'Loisir (Samedi)'!$H$3:$H$32,"Réduit")</f>
        <v>0</v>
      </c>
      <c r="D32" s="20" t="str">
        <f>CONCATENATE("x ",Param!B16," €")</f>
        <v>x 7 €</v>
      </c>
      <c r="F32" s="8"/>
    </row>
    <row r="33" spans="1:6" x14ac:dyDescent="0.2">
      <c r="A33" s="6"/>
      <c r="B33" s="20" t="str">
        <f>Param!D24</f>
        <v>Rando 35 km</v>
      </c>
      <c r="C33" s="28">
        <f>COUNTIFS('Rando-Raid (Dimanche)'!$B$3:$B$32,Synthese!B33,'Rando-Raid (Dimanche)'!$H$3:$H$32,"Réduit")</f>
        <v>0</v>
      </c>
      <c r="D33" s="20" t="str">
        <f>CONCATENATE("x ",Param!B17," €")</f>
        <v>x 7 €</v>
      </c>
      <c r="F33" s="8"/>
    </row>
    <row r="34" spans="1:6" x14ac:dyDescent="0.2">
      <c r="A34" s="6"/>
      <c r="B34" s="20" t="str">
        <f>Param!D25</f>
        <v>Rando 50 km</v>
      </c>
      <c r="C34" s="28">
        <f>COUNTIFS('Rando-Raid (Dimanche)'!$B$3:$B$32,Synthese!B34,'Rando-Raid (Dimanche)'!$H$3:$H$32,"Réduit")</f>
        <v>0</v>
      </c>
      <c r="D34" s="20" t="str">
        <f>CONCATENATE("x ",Param!B18," €")</f>
        <v>x 9 €</v>
      </c>
      <c r="F34" s="8"/>
    </row>
    <row r="35" spans="1:6" x14ac:dyDescent="0.2">
      <c r="A35" s="6"/>
      <c r="B35" s="9"/>
      <c r="C35" s="11"/>
      <c r="F35" s="8"/>
    </row>
    <row r="36" spans="1:6" x14ac:dyDescent="0.2">
      <c r="A36" s="6"/>
      <c r="B36" s="9" t="s">
        <v>9</v>
      </c>
      <c r="C36" s="11">
        <f>C25+C27+C21+C22+C34+C30+C23+C24+C26+C28+C31+C32+C33</f>
        <v>0</v>
      </c>
      <c r="F36" s="8"/>
    </row>
    <row r="37" spans="1:6" x14ac:dyDescent="0.2">
      <c r="A37" s="6"/>
      <c r="C37" s="12"/>
      <c r="F37" s="8"/>
    </row>
    <row r="38" spans="1:6" ht="21" x14ac:dyDescent="0.25">
      <c r="A38" s="6"/>
      <c r="B38" s="13" t="s">
        <v>10</v>
      </c>
      <c r="C38" s="14">
        <f>SUMPRODUCT(C21:C28,Param!E20:E27)+SUMPRODUCT(C30:C34,Param!F21:F25)</f>
        <v>0</v>
      </c>
      <c r="F38" s="8"/>
    </row>
    <row r="39" spans="1:6" x14ac:dyDescent="0.2">
      <c r="A39" s="6"/>
      <c r="F39" s="8"/>
    </row>
    <row r="40" spans="1:6" x14ac:dyDescent="0.2">
      <c r="A40" s="6"/>
      <c r="B40" t="s">
        <v>11</v>
      </c>
      <c r="C40" s="15" t="s">
        <v>12</v>
      </c>
      <c r="F40" s="8"/>
    </row>
    <row r="41" spans="1:6" x14ac:dyDescent="0.2">
      <c r="A41" s="6"/>
      <c r="F41" s="8"/>
    </row>
    <row r="42" spans="1:6" x14ac:dyDescent="0.2">
      <c r="A42" s="6"/>
      <c r="B42" t="s">
        <v>13</v>
      </c>
      <c r="C42" t="s">
        <v>14</v>
      </c>
      <c r="F42" s="8"/>
    </row>
    <row r="43" spans="1:6" x14ac:dyDescent="0.2">
      <c r="A43" s="6"/>
      <c r="B43" t="s">
        <v>15</v>
      </c>
      <c r="C43" t="s">
        <v>16</v>
      </c>
      <c r="F43" s="8"/>
    </row>
    <row r="44" spans="1:6" x14ac:dyDescent="0.2">
      <c r="A44" s="16"/>
      <c r="B44" s="17"/>
      <c r="C44" s="17"/>
      <c r="D44" s="17"/>
      <c r="E44" s="17"/>
      <c r="F44" s="18"/>
    </row>
  </sheetData>
  <sheetProtection algorithmName="SHA-512" hashValue="oanqrei5a+2afbfRC+iY/NPLAzV220YjsyS5BEzL9AiHxWAnx22iyTM1ZpRqjvfu3gcHonGaNcQ2tFSAAUXuig==" saltValue="irJJdn4C0B7mxGJhFWeueg==" spinCount="100000" sheet="1" objects="1" scenarios="1"/>
  <mergeCells count="4">
    <mergeCell ref="B3:D3"/>
    <mergeCell ref="B18:D18"/>
    <mergeCell ref="B20:D20"/>
    <mergeCell ref="B29:D29"/>
  </mergeCells>
  <dataValidations count="2">
    <dataValidation type="list" allowBlank="1" showInputMessage="1" showErrorMessage="1" sqref="C7" xr:uid="{00000000-0002-0000-0000-000000000000}">
      <formula1>"FFC,FFCT,FSGT,UFOLEP,Autre"</formula1>
      <formula2>0</formula2>
    </dataValidation>
    <dataValidation type="list" allowBlank="1" showInputMessage="1" showErrorMessage="1" sqref="C40" xr:uid="{00000000-0002-0000-0000-000001000000}">
      <formula1>"Choisir ...,Chèque ( à remettre sur place),Virement ( Voir IBAN ci dessous)"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zoomScaleNormal="100" workbookViewId="0">
      <selection activeCell="D3" sqref="D3"/>
    </sheetView>
  </sheetViews>
  <sheetFormatPr baseColWidth="10" defaultColWidth="10.5" defaultRowHeight="16" x14ac:dyDescent="0.2"/>
  <cols>
    <col min="1" max="1" width="6.33203125" customWidth="1"/>
    <col min="5" max="5" width="16.6640625" customWidth="1"/>
    <col min="6" max="6" width="21.83203125" customWidth="1"/>
    <col min="8" max="8" width="18.1640625" customWidth="1"/>
    <col min="9" max="9" width="16.1640625" customWidth="1"/>
    <col min="10" max="10" width="19.33203125" customWidth="1"/>
    <col min="11" max="11" width="10.83203125" customWidth="1"/>
    <col min="12" max="12" width="19.6640625" customWidth="1"/>
  </cols>
  <sheetData>
    <row r="1" spans="1:12" x14ac:dyDescent="0.2">
      <c r="A1" s="1" t="str">
        <f>CONCATENATE("Nocturne ",Param!B20," km – Vendredi ",Param!B3,"/",Param!B2,"/",Param!B1)</f>
        <v>Nocturne 26 km – Vendredi 12/9/2025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9" t="s">
        <v>17</v>
      </c>
      <c r="B2" s="19" t="s">
        <v>18</v>
      </c>
      <c r="C2" s="19" t="s">
        <v>19</v>
      </c>
      <c r="D2" s="19" t="s">
        <v>20</v>
      </c>
      <c r="E2" s="19" t="s">
        <v>21</v>
      </c>
      <c r="F2" s="19" t="s">
        <v>22</v>
      </c>
      <c r="G2" s="19" t="s">
        <v>23</v>
      </c>
      <c r="H2" s="19" t="s">
        <v>24</v>
      </c>
      <c r="I2" s="19" t="s">
        <v>4</v>
      </c>
      <c r="J2" s="19" t="s">
        <v>0</v>
      </c>
      <c r="K2" s="19" t="s">
        <v>25</v>
      </c>
      <c r="L2" s="19" t="s">
        <v>26</v>
      </c>
    </row>
    <row r="3" spans="1:12" x14ac:dyDescent="0.2">
      <c r="A3" s="20">
        <v>1</v>
      </c>
      <c r="B3" s="21"/>
      <c r="C3" s="21"/>
      <c r="D3" s="21"/>
      <c r="E3" s="22"/>
      <c r="F3" s="21"/>
      <c r="G3" s="21"/>
      <c r="H3" s="21"/>
      <c r="I3" s="21"/>
      <c r="J3" s="23">
        <f>Synthese!$C$5</f>
        <v>0</v>
      </c>
      <c r="K3" s="23">
        <f>Synthese!$C$7</f>
        <v>0</v>
      </c>
      <c r="L3" s="21"/>
    </row>
    <row r="4" spans="1:12" x14ac:dyDescent="0.2">
      <c r="A4" s="20">
        <v>2</v>
      </c>
      <c r="B4" s="21"/>
      <c r="C4" s="21"/>
      <c r="D4" s="21"/>
      <c r="E4" s="22"/>
      <c r="F4" s="21"/>
      <c r="G4" s="21"/>
      <c r="H4" s="21"/>
      <c r="I4" s="21"/>
      <c r="J4" s="23">
        <f>Synthese!$C$5</f>
        <v>0</v>
      </c>
      <c r="K4" s="23">
        <f>Synthese!$C$7</f>
        <v>0</v>
      </c>
      <c r="L4" s="21"/>
    </row>
    <row r="5" spans="1:12" x14ac:dyDescent="0.2">
      <c r="A5" s="20">
        <v>3</v>
      </c>
      <c r="B5" s="21"/>
      <c r="C5" s="21"/>
      <c r="D5" s="21"/>
      <c r="E5" s="22"/>
      <c r="F5" s="21"/>
      <c r="G5" s="21"/>
      <c r="H5" s="21"/>
      <c r="I5" s="21"/>
      <c r="J5" s="23">
        <f>Synthese!$C$5</f>
        <v>0</v>
      </c>
      <c r="K5" s="23">
        <f>Synthese!$C$7</f>
        <v>0</v>
      </c>
      <c r="L5" s="21"/>
    </row>
    <row r="6" spans="1:12" x14ac:dyDescent="0.2">
      <c r="A6" s="20">
        <v>4</v>
      </c>
      <c r="B6" s="21"/>
      <c r="C6" s="21"/>
      <c r="D6" s="21"/>
      <c r="E6" s="22"/>
      <c r="F6" s="21"/>
      <c r="G6" s="21"/>
      <c r="H6" s="21"/>
      <c r="I6" s="21"/>
      <c r="J6" s="23">
        <f>Synthese!$C$5</f>
        <v>0</v>
      </c>
      <c r="K6" s="23">
        <f>Synthese!$C$7</f>
        <v>0</v>
      </c>
      <c r="L6" s="21"/>
    </row>
    <row r="7" spans="1:12" x14ac:dyDescent="0.2">
      <c r="A7" s="20">
        <v>5</v>
      </c>
      <c r="B7" s="21"/>
      <c r="C7" s="21"/>
      <c r="D7" s="21"/>
      <c r="E7" s="22"/>
      <c r="F7" s="21"/>
      <c r="G7" s="21"/>
      <c r="H7" s="21"/>
      <c r="I7" s="21"/>
      <c r="J7" s="23">
        <f>Synthese!$C$5</f>
        <v>0</v>
      </c>
      <c r="K7" s="23">
        <f>Synthese!$C$7</f>
        <v>0</v>
      </c>
      <c r="L7" s="21"/>
    </row>
    <row r="8" spans="1:12" x14ac:dyDescent="0.2">
      <c r="A8" s="20">
        <v>6</v>
      </c>
      <c r="B8" s="21"/>
      <c r="C8" s="21"/>
      <c r="D8" s="21"/>
      <c r="E8" s="22"/>
      <c r="F8" s="21"/>
      <c r="G8" s="21"/>
      <c r="H8" s="21"/>
      <c r="I8" s="21"/>
      <c r="J8" s="23">
        <f>Synthese!$C$5</f>
        <v>0</v>
      </c>
      <c r="K8" s="23">
        <f>Synthese!$C$7</f>
        <v>0</v>
      </c>
      <c r="L8" s="21"/>
    </row>
    <row r="9" spans="1:12" x14ac:dyDescent="0.2">
      <c r="A9" s="20">
        <v>7</v>
      </c>
      <c r="B9" s="21"/>
      <c r="C9" s="21"/>
      <c r="D9" s="21"/>
      <c r="E9" s="22"/>
      <c r="F9" s="21"/>
      <c r="G9" s="21"/>
      <c r="H9" s="21"/>
      <c r="I9" s="21"/>
      <c r="J9" s="23">
        <f>Synthese!$C$5</f>
        <v>0</v>
      </c>
      <c r="K9" s="23">
        <f>Synthese!$C$7</f>
        <v>0</v>
      </c>
      <c r="L9" s="21"/>
    </row>
    <row r="10" spans="1:12" x14ac:dyDescent="0.2">
      <c r="A10" s="20">
        <v>8</v>
      </c>
      <c r="B10" s="21"/>
      <c r="C10" s="21"/>
      <c r="D10" s="21"/>
      <c r="E10" s="22"/>
      <c r="F10" s="21"/>
      <c r="G10" s="21"/>
      <c r="H10" s="21"/>
      <c r="I10" s="21"/>
      <c r="J10" s="23">
        <f>Synthese!$C$5</f>
        <v>0</v>
      </c>
      <c r="K10" s="23">
        <f>Synthese!$C$7</f>
        <v>0</v>
      </c>
      <c r="L10" s="21"/>
    </row>
    <row r="11" spans="1:12" x14ac:dyDescent="0.2">
      <c r="A11" s="20">
        <v>9</v>
      </c>
      <c r="B11" s="21"/>
      <c r="C11" s="21"/>
      <c r="D11" s="21"/>
      <c r="E11" s="22"/>
      <c r="F11" s="21"/>
      <c r="G11" s="21"/>
      <c r="H11" s="21"/>
      <c r="I11" s="21"/>
      <c r="J11" s="23">
        <f>Synthese!$C$5</f>
        <v>0</v>
      </c>
      <c r="K11" s="23">
        <f>Synthese!$C$7</f>
        <v>0</v>
      </c>
      <c r="L11" s="21"/>
    </row>
    <row r="12" spans="1:12" x14ac:dyDescent="0.2">
      <c r="A12" s="20">
        <v>10</v>
      </c>
      <c r="B12" s="21"/>
      <c r="C12" s="21"/>
      <c r="D12" s="21"/>
      <c r="E12" s="22"/>
      <c r="F12" s="21"/>
      <c r="G12" s="21"/>
      <c r="H12" s="21"/>
      <c r="I12" s="21"/>
      <c r="J12" s="23">
        <f>Synthese!$C$5</f>
        <v>0</v>
      </c>
      <c r="K12" s="23">
        <f>Synthese!$C$7</f>
        <v>0</v>
      </c>
      <c r="L12" s="21"/>
    </row>
    <row r="13" spans="1:12" x14ac:dyDescent="0.2">
      <c r="A13" s="20">
        <v>11</v>
      </c>
      <c r="B13" s="21"/>
      <c r="C13" s="21"/>
      <c r="D13" s="21"/>
      <c r="E13" s="22"/>
      <c r="F13" s="21"/>
      <c r="G13" s="21"/>
      <c r="H13" s="21"/>
      <c r="I13" s="21"/>
      <c r="J13" s="23">
        <f>Synthese!$C$5</f>
        <v>0</v>
      </c>
      <c r="K13" s="23">
        <f>Synthese!$C$7</f>
        <v>0</v>
      </c>
      <c r="L13" s="21"/>
    </row>
    <row r="14" spans="1:12" x14ac:dyDescent="0.2">
      <c r="A14" s="20">
        <v>12</v>
      </c>
      <c r="B14" s="21"/>
      <c r="C14" s="21"/>
      <c r="D14" s="21"/>
      <c r="E14" s="22"/>
      <c r="F14" s="21"/>
      <c r="G14" s="21"/>
      <c r="H14" s="21"/>
      <c r="I14" s="21"/>
      <c r="J14" s="23">
        <f>Synthese!$C$5</f>
        <v>0</v>
      </c>
      <c r="K14" s="23">
        <f>Synthese!$C$7</f>
        <v>0</v>
      </c>
      <c r="L14" s="21"/>
    </row>
    <row r="15" spans="1:12" x14ac:dyDescent="0.2">
      <c r="A15" s="20">
        <v>13</v>
      </c>
      <c r="B15" s="21"/>
      <c r="C15" s="21"/>
      <c r="D15" s="21"/>
      <c r="E15" s="22"/>
      <c r="F15" s="21"/>
      <c r="G15" s="21"/>
      <c r="H15" s="21"/>
      <c r="I15" s="21"/>
      <c r="J15" s="23">
        <f>Synthese!$C$5</f>
        <v>0</v>
      </c>
      <c r="K15" s="23">
        <f>Synthese!$C$7</f>
        <v>0</v>
      </c>
      <c r="L15" s="21"/>
    </row>
    <row r="16" spans="1:12" x14ac:dyDescent="0.2">
      <c r="A16" s="20">
        <v>14</v>
      </c>
      <c r="B16" s="21"/>
      <c r="C16" s="21"/>
      <c r="D16" s="21"/>
      <c r="E16" s="22"/>
      <c r="F16" s="21"/>
      <c r="G16" s="21"/>
      <c r="H16" s="21"/>
      <c r="I16" s="21"/>
      <c r="J16" s="23">
        <f>Synthese!$C$5</f>
        <v>0</v>
      </c>
      <c r="K16" s="23">
        <f>Synthese!$C$7</f>
        <v>0</v>
      </c>
      <c r="L16" s="21"/>
    </row>
    <row r="17" spans="1:12" x14ac:dyDescent="0.2">
      <c r="A17" s="20">
        <v>15</v>
      </c>
      <c r="B17" s="21"/>
      <c r="C17" s="21"/>
      <c r="D17" s="21"/>
      <c r="E17" s="22"/>
      <c r="F17" s="21"/>
      <c r="G17" s="21"/>
      <c r="H17" s="21"/>
      <c r="I17" s="21"/>
      <c r="J17" s="23">
        <f>Synthese!$C$5</f>
        <v>0</v>
      </c>
      <c r="K17" s="23">
        <f>Synthese!$C$7</f>
        <v>0</v>
      </c>
      <c r="L17" s="21"/>
    </row>
    <row r="18" spans="1:12" x14ac:dyDescent="0.2">
      <c r="A18" s="20">
        <v>16</v>
      </c>
      <c r="B18" s="21"/>
      <c r="C18" s="21"/>
      <c r="D18" s="21"/>
      <c r="E18" s="22"/>
      <c r="F18" s="21"/>
      <c r="G18" s="21"/>
      <c r="H18" s="21"/>
      <c r="I18" s="21"/>
      <c r="J18" s="23">
        <f>Synthese!$C$5</f>
        <v>0</v>
      </c>
      <c r="K18" s="23">
        <f>Synthese!$C$7</f>
        <v>0</v>
      </c>
      <c r="L18" s="21"/>
    </row>
    <row r="19" spans="1:12" x14ac:dyDescent="0.2">
      <c r="A19" s="20">
        <v>17</v>
      </c>
      <c r="B19" s="21"/>
      <c r="C19" s="21"/>
      <c r="D19" s="21"/>
      <c r="E19" s="22"/>
      <c r="F19" s="21"/>
      <c r="G19" s="21"/>
      <c r="H19" s="21"/>
      <c r="I19" s="21"/>
      <c r="J19" s="23">
        <f>Synthese!$C$5</f>
        <v>0</v>
      </c>
      <c r="K19" s="23">
        <f>Synthese!$C$7</f>
        <v>0</v>
      </c>
      <c r="L19" s="21"/>
    </row>
    <row r="20" spans="1:12" x14ac:dyDescent="0.2">
      <c r="A20" s="20">
        <v>18</v>
      </c>
      <c r="B20" s="21"/>
      <c r="C20" s="21"/>
      <c r="D20" s="21"/>
      <c r="E20" s="22"/>
      <c r="F20" s="21"/>
      <c r="G20" s="21"/>
      <c r="H20" s="21"/>
      <c r="I20" s="21"/>
      <c r="J20" s="23">
        <f>Synthese!$C$5</f>
        <v>0</v>
      </c>
      <c r="K20" s="23">
        <f>Synthese!$C$7</f>
        <v>0</v>
      </c>
      <c r="L20" s="21"/>
    </row>
    <row r="21" spans="1:12" x14ac:dyDescent="0.2">
      <c r="A21" s="20">
        <v>19</v>
      </c>
      <c r="B21" s="21"/>
      <c r="C21" s="21"/>
      <c r="D21" s="21"/>
      <c r="E21" s="22"/>
      <c r="F21" s="21"/>
      <c r="G21" s="21"/>
      <c r="H21" s="21"/>
      <c r="I21" s="21"/>
      <c r="J21" s="23">
        <f>Synthese!$C$5</f>
        <v>0</v>
      </c>
      <c r="K21" s="23">
        <f>Synthese!$C$7</f>
        <v>0</v>
      </c>
      <c r="L21" s="21"/>
    </row>
    <row r="22" spans="1:12" x14ac:dyDescent="0.2">
      <c r="A22" s="20">
        <v>20</v>
      </c>
      <c r="B22" s="21"/>
      <c r="C22" s="21"/>
      <c r="D22" s="21"/>
      <c r="E22" s="22"/>
      <c r="F22" s="21"/>
      <c r="G22" s="21"/>
      <c r="H22" s="21"/>
      <c r="I22" s="21"/>
      <c r="J22" s="23">
        <f>Synthese!$C$5</f>
        <v>0</v>
      </c>
      <c r="K22" s="23">
        <f>Synthese!$C$7</f>
        <v>0</v>
      </c>
      <c r="L22" s="21"/>
    </row>
    <row r="23" spans="1:12" x14ac:dyDescent="0.2">
      <c r="A23" s="20">
        <v>21</v>
      </c>
      <c r="B23" s="21"/>
      <c r="C23" s="21"/>
      <c r="D23" s="21"/>
      <c r="E23" s="22"/>
      <c r="F23" s="21"/>
      <c r="G23" s="21"/>
      <c r="H23" s="21"/>
      <c r="I23" s="21"/>
      <c r="J23" s="23">
        <f>Synthese!$C$5</f>
        <v>0</v>
      </c>
      <c r="K23" s="23">
        <f>Synthese!$C$7</f>
        <v>0</v>
      </c>
      <c r="L23" s="21"/>
    </row>
    <row r="24" spans="1:12" x14ac:dyDescent="0.2">
      <c r="A24" s="20">
        <v>22</v>
      </c>
      <c r="B24" s="21"/>
      <c r="C24" s="21"/>
      <c r="D24" s="21"/>
      <c r="E24" s="22"/>
      <c r="F24" s="21"/>
      <c r="G24" s="21"/>
      <c r="H24" s="21"/>
      <c r="I24" s="21"/>
      <c r="J24" s="23">
        <f>Synthese!$C$5</f>
        <v>0</v>
      </c>
      <c r="K24" s="23">
        <f>Synthese!$C$7</f>
        <v>0</v>
      </c>
      <c r="L24" s="21"/>
    </row>
    <row r="25" spans="1:12" x14ac:dyDescent="0.2">
      <c r="A25" s="20">
        <v>23</v>
      </c>
      <c r="B25" s="21"/>
      <c r="C25" s="21"/>
      <c r="D25" s="21"/>
      <c r="E25" s="22"/>
      <c r="F25" s="21"/>
      <c r="G25" s="21"/>
      <c r="H25" s="21"/>
      <c r="I25" s="21"/>
      <c r="J25" s="23">
        <f>Synthese!$C$5</f>
        <v>0</v>
      </c>
      <c r="K25" s="23">
        <f>Synthese!$C$7</f>
        <v>0</v>
      </c>
      <c r="L25" s="21"/>
    </row>
    <row r="26" spans="1:12" x14ac:dyDescent="0.2">
      <c r="A26" s="20">
        <v>24</v>
      </c>
      <c r="B26" s="21"/>
      <c r="C26" s="21"/>
      <c r="D26" s="21"/>
      <c r="E26" s="22"/>
      <c r="F26" s="21"/>
      <c r="G26" s="21"/>
      <c r="H26" s="21"/>
      <c r="I26" s="21"/>
      <c r="J26" s="23">
        <f>Synthese!$C$5</f>
        <v>0</v>
      </c>
      <c r="K26" s="23">
        <f>Synthese!$C$7</f>
        <v>0</v>
      </c>
      <c r="L26" s="21"/>
    </row>
    <row r="27" spans="1:12" x14ac:dyDescent="0.2">
      <c r="A27" s="20">
        <v>25</v>
      </c>
      <c r="B27" s="21"/>
      <c r="C27" s="21"/>
      <c r="D27" s="21"/>
      <c r="E27" s="22"/>
      <c r="F27" s="21"/>
      <c r="G27" s="21"/>
      <c r="H27" s="21"/>
      <c r="I27" s="21"/>
      <c r="J27" s="23">
        <f>Synthese!$C$5</f>
        <v>0</v>
      </c>
      <c r="K27" s="23">
        <f>Synthese!$C$7</f>
        <v>0</v>
      </c>
      <c r="L27" s="21"/>
    </row>
    <row r="28" spans="1:12" x14ac:dyDescent="0.2">
      <c r="A28" s="20">
        <v>26</v>
      </c>
      <c r="B28" s="21"/>
      <c r="C28" s="21"/>
      <c r="D28" s="21"/>
      <c r="E28" s="22"/>
      <c r="F28" s="21"/>
      <c r="G28" s="21"/>
      <c r="H28" s="21"/>
      <c r="I28" s="21"/>
      <c r="J28" s="23">
        <f>Synthese!$C$5</f>
        <v>0</v>
      </c>
      <c r="K28" s="23">
        <f>Synthese!$C$7</f>
        <v>0</v>
      </c>
      <c r="L28" s="21"/>
    </row>
    <row r="29" spans="1:12" x14ac:dyDescent="0.2">
      <c r="A29" s="20">
        <v>27</v>
      </c>
      <c r="B29" s="21"/>
      <c r="C29" s="21"/>
      <c r="D29" s="21"/>
      <c r="E29" s="22"/>
      <c r="F29" s="21"/>
      <c r="G29" s="21"/>
      <c r="H29" s="21"/>
      <c r="I29" s="21"/>
      <c r="J29" s="23">
        <f>Synthese!$C$5</f>
        <v>0</v>
      </c>
      <c r="K29" s="23">
        <f>Synthese!$C$7</f>
        <v>0</v>
      </c>
      <c r="L29" s="21"/>
    </row>
    <row r="30" spans="1:12" x14ac:dyDescent="0.2">
      <c r="A30" s="20">
        <v>28</v>
      </c>
      <c r="B30" s="21"/>
      <c r="C30" s="21"/>
      <c r="D30" s="21"/>
      <c r="E30" s="22"/>
      <c r="F30" s="21"/>
      <c r="G30" s="21"/>
      <c r="H30" s="21"/>
      <c r="I30" s="21"/>
      <c r="J30" s="23">
        <f>Synthese!$C$5</f>
        <v>0</v>
      </c>
      <c r="K30" s="23">
        <f>Synthese!$C$7</f>
        <v>0</v>
      </c>
      <c r="L30" s="21"/>
    </row>
    <row r="31" spans="1:12" x14ac:dyDescent="0.2">
      <c r="A31" s="20">
        <v>29</v>
      </c>
      <c r="B31" s="21"/>
      <c r="C31" s="21"/>
      <c r="D31" s="21"/>
      <c r="E31" s="22"/>
      <c r="F31" s="21"/>
      <c r="G31" s="21"/>
      <c r="H31" s="21"/>
      <c r="I31" s="21"/>
      <c r="J31" s="23">
        <f>Synthese!$C$5</f>
        <v>0</v>
      </c>
      <c r="K31" s="23">
        <f>Synthese!$C$7</f>
        <v>0</v>
      </c>
      <c r="L31" s="21"/>
    </row>
    <row r="32" spans="1:12" x14ac:dyDescent="0.2">
      <c r="A32" s="20">
        <v>30</v>
      </c>
      <c r="B32" s="21"/>
      <c r="C32" s="21"/>
      <c r="D32" s="21"/>
      <c r="E32" s="22"/>
      <c r="F32" s="21"/>
      <c r="G32" s="21"/>
      <c r="H32" s="21"/>
      <c r="I32" s="21"/>
      <c r="J32" s="23">
        <f>Synthese!$C$5</f>
        <v>0</v>
      </c>
      <c r="K32" s="23">
        <f>Synthese!$C$7</f>
        <v>0</v>
      </c>
      <c r="L32" s="21"/>
    </row>
  </sheetData>
  <sheetProtection password="A3D2" sheet="1" objects="1" scenarios="1"/>
  <mergeCells count="1">
    <mergeCell ref="A1:L1"/>
  </mergeCells>
  <dataValidations count="1">
    <dataValidation type="list" allowBlank="1" showInputMessage="1" showErrorMessage="1" sqref="D3:D32" xr:uid="{00000000-0002-0000-0100-000000000000}">
      <formula1>"Homme,Femme"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zoomScaleNormal="100" workbookViewId="0">
      <selection activeCell="D8" sqref="D8"/>
    </sheetView>
  </sheetViews>
  <sheetFormatPr baseColWidth="10" defaultColWidth="10.5" defaultRowHeight="16" x14ac:dyDescent="0.2"/>
  <cols>
    <col min="1" max="1" width="6.33203125" customWidth="1"/>
    <col min="2" max="2" width="13.33203125" customWidth="1"/>
    <col min="3" max="3" width="17.5" customWidth="1"/>
    <col min="4" max="4" width="17.6640625" customWidth="1"/>
    <col min="6" max="6" width="16.6640625" customWidth="1"/>
    <col min="7" max="7" width="5.6640625" customWidth="1"/>
    <col min="8" max="8" width="6.5" customWidth="1"/>
    <col min="9" max="9" width="21.83203125" customWidth="1"/>
    <col min="11" max="11" width="18.1640625" customWidth="1"/>
    <col min="12" max="12" width="16.1640625" customWidth="1"/>
    <col min="13" max="13" width="19.33203125" customWidth="1"/>
    <col min="14" max="14" width="10.83203125" customWidth="1"/>
    <col min="15" max="15" width="19.6640625" customWidth="1"/>
  </cols>
  <sheetData>
    <row r="1" spans="1:15" x14ac:dyDescent="0.2">
      <c r="A1" s="1" t="str">
        <f>CONCATENATE("Loisir ",Param!B21,"-",Param!B22," km – Samedi  ",Param!B4,"/",Param!B2,"/",Param!B1)</f>
        <v>Loisir 12-22 km – Samedi  13/9/2025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9"/>
      <c r="O1" s="19"/>
    </row>
    <row r="2" spans="1:15" x14ac:dyDescent="0.2">
      <c r="A2" s="19" t="s">
        <v>17</v>
      </c>
      <c r="B2" s="19" t="s">
        <v>48</v>
      </c>
      <c r="C2" s="19" t="s">
        <v>18</v>
      </c>
      <c r="D2" s="19" t="s">
        <v>19</v>
      </c>
      <c r="E2" s="19" t="s">
        <v>20</v>
      </c>
      <c r="F2" s="19" t="s">
        <v>21</v>
      </c>
      <c r="G2" s="24" t="s">
        <v>27</v>
      </c>
      <c r="H2" s="24" t="s">
        <v>28</v>
      </c>
      <c r="I2" s="19" t="s">
        <v>22</v>
      </c>
      <c r="J2" s="19" t="s">
        <v>23</v>
      </c>
      <c r="K2" s="19" t="s">
        <v>24</v>
      </c>
      <c r="L2" s="19" t="s">
        <v>4</v>
      </c>
      <c r="M2" s="19" t="s">
        <v>0</v>
      </c>
      <c r="N2" s="19" t="s">
        <v>25</v>
      </c>
      <c r="O2" s="19" t="s">
        <v>26</v>
      </c>
    </row>
    <row r="3" spans="1:15" x14ac:dyDescent="0.2">
      <c r="A3" s="20">
        <v>1</v>
      </c>
      <c r="B3" s="21"/>
      <c r="C3" s="21"/>
      <c r="D3" s="21"/>
      <c r="E3" s="21"/>
      <c r="F3" s="22"/>
      <c r="G3" s="25" t="str">
        <f>IF(F3&lt;&gt;"",ROUNDDOWN((DATE(Param!$B$1,Param!$B$2,Param!$B$4)-F3)/365.25,0),"")</f>
        <v/>
      </c>
      <c r="H3" s="25" t="str">
        <f t="shared" ref="H3:H32" si="0">IF(G3="","",IF(G3&gt;=16,"Adulte","Réduit"))</f>
        <v/>
      </c>
      <c r="I3" s="21"/>
      <c r="J3" s="21"/>
      <c r="K3" s="21"/>
      <c r="L3" s="21"/>
      <c r="M3" s="23">
        <f>Synthese!$C$5</f>
        <v>0</v>
      </c>
      <c r="N3" s="23">
        <f>Synthese!$C$7</f>
        <v>0</v>
      </c>
      <c r="O3" s="21"/>
    </row>
    <row r="4" spans="1:15" x14ac:dyDescent="0.2">
      <c r="A4" s="20">
        <v>2</v>
      </c>
      <c r="B4" s="21"/>
      <c r="C4" s="21"/>
      <c r="D4" s="21"/>
      <c r="E4" s="21"/>
      <c r="F4" s="22"/>
      <c r="G4" s="25" t="str">
        <f>IF(F4&lt;&gt;"",ROUNDDOWN((DATE(Param!$B$1,Param!$B$2,Param!$B$4)-F4)/365.25,0),"")</f>
        <v/>
      </c>
      <c r="H4" s="25" t="str">
        <f t="shared" si="0"/>
        <v/>
      </c>
      <c r="I4" s="21"/>
      <c r="J4" s="21"/>
      <c r="K4" s="21"/>
      <c r="L4" s="21"/>
      <c r="M4" s="23">
        <f>Synthese!$C$5</f>
        <v>0</v>
      </c>
      <c r="N4" s="23">
        <f>Synthese!$C$7</f>
        <v>0</v>
      </c>
      <c r="O4" s="21"/>
    </row>
    <row r="5" spans="1:15" x14ac:dyDescent="0.2">
      <c r="A5" s="20">
        <v>3</v>
      </c>
      <c r="B5" s="21"/>
      <c r="C5" s="21"/>
      <c r="D5" s="21"/>
      <c r="E5" s="21"/>
      <c r="F5" s="22"/>
      <c r="G5" s="25" t="str">
        <f>IF(F5&lt;&gt;"",ROUNDDOWN((DATE(Param!$B$1,Param!$B$2,Param!$B$4)-F5)/365.25,0),"")</f>
        <v/>
      </c>
      <c r="H5" s="25" t="str">
        <f t="shared" si="0"/>
        <v/>
      </c>
      <c r="I5" s="21"/>
      <c r="J5" s="21"/>
      <c r="K5" s="21"/>
      <c r="L5" s="21"/>
      <c r="M5" s="23">
        <f>Synthese!$C$5</f>
        <v>0</v>
      </c>
      <c r="N5" s="23">
        <f>Synthese!$C$7</f>
        <v>0</v>
      </c>
      <c r="O5" s="21"/>
    </row>
    <row r="6" spans="1:15" x14ac:dyDescent="0.2">
      <c r="A6" s="20">
        <v>4</v>
      </c>
      <c r="B6" s="21"/>
      <c r="C6" s="21"/>
      <c r="D6" s="21"/>
      <c r="E6" s="21"/>
      <c r="F6" s="22"/>
      <c r="G6" s="25" t="str">
        <f>IF(F6&lt;&gt;"",ROUNDDOWN((DATE(Param!$B$1,Param!$B$2,Param!$B$4)-F6)/365.25,0),"")</f>
        <v/>
      </c>
      <c r="H6" s="25" t="str">
        <f t="shared" si="0"/>
        <v/>
      </c>
      <c r="I6" s="21"/>
      <c r="J6" s="21"/>
      <c r="K6" s="21"/>
      <c r="L6" s="21"/>
      <c r="M6" s="23">
        <f>Synthese!$C$5</f>
        <v>0</v>
      </c>
      <c r="N6" s="23">
        <f>Synthese!$C$7</f>
        <v>0</v>
      </c>
      <c r="O6" s="21"/>
    </row>
    <row r="7" spans="1:15" x14ac:dyDescent="0.2">
      <c r="A7" s="20">
        <v>5</v>
      </c>
      <c r="B7" s="21"/>
      <c r="C7" s="21"/>
      <c r="D7" s="21"/>
      <c r="E7" s="21"/>
      <c r="F7" s="22"/>
      <c r="G7" s="25" t="str">
        <f>IF(F7&lt;&gt;"",ROUNDDOWN((DATE(Param!$B$1,Param!$B$2,Param!$B$4)-F7)/365.25,0),"")</f>
        <v/>
      </c>
      <c r="H7" s="25" t="str">
        <f t="shared" si="0"/>
        <v/>
      </c>
      <c r="I7" s="21"/>
      <c r="J7" s="21"/>
      <c r="K7" s="21"/>
      <c r="L7" s="21"/>
      <c r="M7" s="23">
        <f>Synthese!$C$5</f>
        <v>0</v>
      </c>
      <c r="N7" s="23">
        <f>Synthese!$C$7</f>
        <v>0</v>
      </c>
      <c r="O7" s="21"/>
    </row>
    <row r="8" spans="1:15" x14ac:dyDescent="0.2">
      <c r="A8" s="20">
        <v>6</v>
      </c>
      <c r="B8" s="21"/>
      <c r="C8" s="21"/>
      <c r="D8" s="21"/>
      <c r="E8" s="21"/>
      <c r="F8" s="22"/>
      <c r="G8" s="25" t="str">
        <f>IF(F8&lt;&gt;"",ROUNDDOWN((DATE(Param!$B$1,Param!$B$2,Param!$B$4)-F8)/365.25,0),"")</f>
        <v/>
      </c>
      <c r="H8" s="25" t="str">
        <f t="shared" si="0"/>
        <v/>
      </c>
      <c r="I8" s="21"/>
      <c r="J8" s="21"/>
      <c r="K8" s="21"/>
      <c r="L8" s="21"/>
      <c r="M8" s="23">
        <f>Synthese!$C$5</f>
        <v>0</v>
      </c>
      <c r="N8" s="23">
        <f>Synthese!$C$7</f>
        <v>0</v>
      </c>
      <c r="O8" s="21"/>
    </row>
    <row r="9" spans="1:15" x14ac:dyDescent="0.2">
      <c r="A9" s="20">
        <v>7</v>
      </c>
      <c r="B9" s="21"/>
      <c r="C9" s="21"/>
      <c r="D9" s="21"/>
      <c r="E9" s="21"/>
      <c r="F9" s="22"/>
      <c r="G9" s="25" t="str">
        <f>IF(F9&lt;&gt;"",ROUNDDOWN((DATE(Param!$B$1,Param!$B$2,Param!$B$4)-F9)/365.25,0),"")</f>
        <v/>
      </c>
      <c r="H9" s="25" t="str">
        <f t="shared" si="0"/>
        <v/>
      </c>
      <c r="I9" s="21"/>
      <c r="J9" s="21"/>
      <c r="K9" s="21"/>
      <c r="L9" s="21"/>
      <c r="M9" s="23">
        <f>Synthese!$C$5</f>
        <v>0</v>
      </c>
      <c r="N9" s="23">
        <f>Synthese!$C$7</f>
        <v>0</v>
      </c>
      <c r="O9" s="21"/>
    </row>
    <row r="10" spans="1:15" x14ac:dyDescent="0.2">
      <c r="A10" s="20">
        <v>8</v>
      </c>
      <c r="B10" s="21"/>
      <c r="C10" s="21"/>
      <c r="D10" s="21"/>
      <c r="E10" s="21"/>
      <c r="F10" s="22"/>
      <c r="G10" s="25" t="str">
        <f>IF(F10&lt;&gt;"",ROUNDDOWN((DATE(Param!$B$1,Param!$B$2,Param!$B$4)-F10)/365.25,0),"")</f>
        <v/>
      </c>
      <c r="H10" s="25" t="str">
        <f t="shared" si="0"/>
        <v/>
      </c>
      <c r="I10" s="21"/>
      <c r="J10" s="21"/>
      <c r="K10" s="21"/>
      <c r="L10" s="21"/>
      <c r="M10" s="23">
        <f>Synthese!$C$5</f>
        <v>0</v>
      </c>
      <c r="N10" s="23">
        <f>Synthese!$C$7</f>
        <v>0</v>
      </c>
      <c r="O10" s="21"/>
    </row>
    <row r="11" spans="1:15" x14ac:dyDescent="0.2">
      <c r="A11" s="20">
        <v>9</v>
      </c>
      <c r="B11" s="21"/>
      <c r="C11" s="21"/>
      <c r="D11" s="21"/>
      <c r="E11" s="21"/>
      <c r="F11" s="22"/>
      <c r="G11" s="25" t="str">
        <f>IF(F11&lt;&gt;"",ROUNDDOWN((DATE(Param!$B$1,Param!$B$2,Param!$B$4)-F11)/365.25,0),"")</f>
        <v/>
      </c>
      <c r="H11" s="25" t="str">
        <f t="shared" si="0"/>
        <v/>
      </c>
      <c r="I11" s="21"/>
      <c r="J11" s="21"/>
      <c r="K11" s="21"/>
      <c r="L11" s="21"/>
      <c r="M11" s="23">
        <f>Synthese!$C$5</f>
        <v>0</v>
      </c>
      <c r="N11" s="23">
        <f>Synthese!$C$7</f>
        <v>0</v>
      </c>
      <c r="O11" s="21"/>
    </row>
    <row r="12" spans="1:15" x14ac:dyDescent="0.2">
      <c r="A12" s="20">
        <v>10</v>
      </c>
      <c r="B12" s="21"/>
      <c r="C12" s="21"/>
      <c r="D12" s="21"/>
      <c r="E12" s="21"/>
      <c r="F12" s="22"/>
      <c r="G12" s="25" t="str">
        <f>IF(F12&lt;&gt;"",ROUNDDOWN((DATE(Param!$B$1,Param!$B$2,Param!$B$4)-F12)/365.25,0),"")</f>
        <v/>
      </c>
      <c r="H12" s="25" t="str">
        <f t="shared" si="0"/>
        <v/>
      </c>
      <c r="I12" s="21"/>
      <c r="J12" s="21"/>
      <c r="K12" s="21"/>
      <c r="L12" s="21"/>
      <c r="M12" s="23">
        <f>Synthese!$C$5</f>
        <v>0</v>
      </c>
      <c r="N12" s="23">
        <f>Synthese!$C$7</f>
        <v>0</v>
      </c>
      <c r="O12" s="21"/>
    </row>
    <row r="13" spans="1:15" x14ac:dyDescent="0.2">
      <c r="A13" s="20">
        <v>11</v>
      </c>
      <c r="B13" s="21"/>
      <c r="C13" s="21"/>
      <c r="D13" s="21"/>
      <c r="E13" s="21"/>
      <c r="F13" s="22"/>
      <c r="G13" s="25" t="str">
        <f>IF(F13&lt;&gt;"",ROUNDDOWN((DATE(Param!$B$1,Param!$B$2,Param!$B$4)-F13)/365.25,0),"")</f>
        <v/>
      </c>
      <c r="H13" s="25" t="str">
        <f t="shared" si="0"/>
        <v/>
      </c>
      <c r="I13" s="21"/>
      <c r="J13" s="21"/>
      <c r="K13" s="21"/>
      <c r="L13" s="21"/>
      <c r="M13" s="23">
        <f>Synthese!$C$5</f>
        <v>0</v>
      </c>
      <c r="N13" s="23">
        <f>Synthese!$C$7</f>
        <v>0</v>
      </c>
      <c r="O13" s="21"/>
    </row>
    <row r="14" spans="1:15" x14ac:dyDescent="0.2">
      <c r="A14" s="20">
        <v>12</v>
      </c>
      <c r="B14" s="21"/>
      <c r="C14" s="21"/>
      <c r="D14" s="21"/>
      <c r="E14" s="21"/>
      <c r="F14" s="22"/>
      <c r="G14" s="25" t="str">
        <f>IF(F14&lt;&gt;"",ROUNDDOWN((DATE(Param!$B$1,Param!$B$2,Param!$B$4)-F14)/365.25,0),"")</f>
        <v/>
      </c>
      <c r="H14" s="25" t="str">
        <f t="shared" si="0"/>
        <v/>
      </c>
      <c r="I14" s="21"/>
      <c r="J14" s="21"/>
      <c r="K14" s="21"/>
      <c r="L14" s="21"/>
      <c r="M14" s="23">
        <f>Synthese!$C$5</f>
        <v>0</v>
      </c>
      <c r="N14" s="23">
        <f>Synthese!$C$7</f>
        <v>0</v>
      </c>
      <c r="O14" s="21"/>
    </row>
    <row r="15" spans="1:15" x14ac:dyDescent="0.2">
      <c r="A15" s="20">
        <v>13</v>
      </c>
      <c r="B15" s="21"/>
      <c r="C15" s="21"/>
      <c r="D15" s="21"/>
      <c r="E15" s="21"/>
      <c r="F15" s="22"/>
      <c r="G15" s="25" t="str">
        <f>IF(F15&lt;&gt;"",ROUNDDOWN((DATE(Param!$B$1,Param!$B$2,Param!$B$4)-F15)/365.25,0),"")</f>
        <v/>
      </c>
      <c r="H15" s="25" t="str">
        <f t="shared" si="0"/>
        <v/>
      </c>
      <c r="I15" s="21"/>
      <c r="J15" s="21"/>
      <c r="K15" s="21"/>
      <c r="L15" s="21"/>
      <c r="M15" s="23">
        <f>Synthese!$C$5</f>
        <v>0</v>
      </c>
      <c r="N15" s="23">
        <f>Synthese!$C$7</f>
        <v>0</v>
      </c>
      <c r="O15" s="21"/>
    </row>
    <row r="16" spans="1:15" x14ac:dyDescent="0.2">
      <c r="A16" s="20">
        <v>14</v>
      </c>
      <c r="B16" s="21"/>
      <c r="C16" s="21"/>
      <c r="D16" s="21"/>
      <c r="E16" s="21"/>
      <c r="F16" s="22"/>
      <c r="G16" s="25" t="str">
        <f>IF(F16&lt;&gt;"",ROUNDDOWN((DATE(Param!$B$1,Param!$B$2,Param!$B$4)-F16)/365.25,0),"")</f>
        <v/>
      </c>
      <c r="H16" s="25" t="str">
        <f t="shared" si="0"/>
        <v/>
      </c>
      <c r="I16" s="21"/>
      <c r="J16" s="21"/>
      <c r="K16" s="21"/>
      <c r="L16" s="21"/>
      <c r="M16" s="23">
        <f>Synthese!$C$5</f>
        <v>0</v>
      </c>
      <c r="N16" s="23">
        <f>Synthese!$C$7</f>
        <v>0</v>
      </c>
      <c r="O16" s="21"/>
    </row>
    <row r="17" spans="1:15" x14ac:dyDescent="0.2">
      <c r="A17" s="20">
        <v>15</v>
      </c>
      <c r="B17" s="21"/>
      <c r="C17" s="21"/>
      <c r="D17" s="21"/>
      <c r="E17" s="21"/>
      <c r="F17" s="22"/>
      <c r="G17" s="25" t="str">
        <f>IF(F17&lt;&gt;"",ROUNDDOWN((DATE(Param!$B$1,Param!$B$2,Param!$B$4)-F17)/365.25,0),"")</f>
        <v/>
      </c>
      <c r="H17" s="25" t="str">
        <f t="shared" si="0"/>
        <v/>
      </c>
      <c r="I17" s="21"/>
      <c r="J17" s="21"/>
      <c r="K17" s="21"/>
      <c r="L17" s="21"/>
      <c r="M17" s="23">
        <f>Synthese!$C$5</f>
        <v>0</v>
      </c>
      <c r="N17" s="23">
        <f>Synthese!$C$7</f>
        <v>0</v>
      </c>
      <c r="O17" s="21"/>
    </row>
    <row r="18" spans="1:15" x14ac:dyDescent="0.2">
      <c r="A18" s="20">
        <v>16</v>
      </c>
      <c r="B18" s="21"/>
      <c r="C18" s="21"/>
      <c r="D18" s="21"/>
      <c r="E18" s="21"/>
      <c r="F18" s="22"/>
      <c r="G18" s="25" t="str">
        <f>IF(F18&lt;&gt;"",ROUNDDOWN((DATE(Param!$B$1,Param!$B$2,Param!$B$4)-F18)/365.25,0),"")</f>
        <v/>
      </c>
      <c r="H18" s="25" t="str">
        <f t="shared" si="0"/>
        <v/>
      </c>
      <c r="I18" s="21"/>
      <c r="J18" s="21"/>
      <c r="K18" s="21"/>
      <c r="L18" s="21"/>
      <c r="M18" s="23">
        <f>Synthese!$C$5</f>
        <v>0</v>
      </c>
      <c r="N18" s="23">
        <f>Synthese!$C$7</f>
        <v>0</v>
      </c>
      <c r="O18" s="21"/>
    </row>
    <row r="19" spans="1:15" x14ac:dyDescent="0.2">
      <c r="A19" s="20">
        <v>17</v>
      </c>
      <c r="B19" s="21"/>
      <c r="C19" s="21"/>
      <c r="D19" s="21"/>
      <c r="E19" s="21"/>
      <c r="F19" s="22"/>
      <c r="G19" s="25" t="str">
        <f>IF(F19&lt;&gt;"",ROUNDDOWN((DATE(Param!$B$1,Param!$B$2,Param!$B$4)-F19)/365.25,0),"")</f>
        <v/>
      </c>
      <c r="H19" s="25" t="str">
        <f t="shared" si="0"/>
        <v/>
      </c>
      <c r="I19" s="21"/>
      <c r="J19" s="21"/>
      <c r="K19" s="21"/>
      <c r="L19" s="21"/>
      <c r="M19" s="23">
        <f>Synthese!$C$5</f>
        <v>0</v>
      </c>
      <c r="N19" s="23">
        <f>Synthese!$C$7</f>
        <v>0</v>
      </c>
      <c r="O19" s="21"/>
    </row>
    <row r="20" spans="1:15" x14ac:dyDescent="0.2">
      <c r="A20" s="20">
        <v>18</v>
      </c>
      <c r="B20" s="21"/>
      <c r="C20" s="21"/>
      <c r="D20" s="21"/>
      <c r="E20" s="21"/>
      <c r="F20" s="22"/>
      <c r="G20" s="25" t="str">
        <f>IF(F20&lt;&gt;"",ROUNDDOWN((DATE(Param!$B$1,Param!$B$2,Param!$B$4)-F20)/365.25,0),"")</f>
        <v/>
      </c>
      <c r="H20" s="25" t="str">
        <f t="shared" si="0"/>
        <v/>
      </c>
      <c r="I20" s="21"/>
      <c r="J20" s="21"/>
      <c r="K20" s="21"/>
      <c r="L20" s="21"/>
      <c r="M20" s="23">
        <f>Synthese!$C$5</f>
        <v>0</v>
      </c>
      <c r="N20" s="23">
        <f>Synthese!$C$7</f>
        <v>0</v>
      </c>
      <c r="O20" s="21"/>
    </row>
    <row r="21" spans="1:15" x14ac:dyDescent="0.2">
      <c r="A21" s="20">
        <v>19</v>
      </c>
      <c r="B21" s="21"/>
      <c r="C21" s="21"/>
      <c r="D21" s="21"/>
      <c r="E21" s="21"/>
      <c r="F21" s="22"/>
      <c r="G21" s="25" t="str">
        <f>IF(F21&lt;&gt;"",ROUNDDOWN((DATE(Param!$B$1,Param!$B$2,Param!$B$4)-F21)/365.25,0),"")</f>
        <v/>
      </c>
      <c r="H21" s="25" t="str">
        <f t="shared" si="0"/>
        <v/>
      </c>
      <c r="I21" s="21"/>
      <c r="J21" s="21"/>
      <c r="K21" s="21"/>
      <c r="L21" s="21"/>
      <c r="M21" s="23">
        <f>Synthese!$C$5</f>
        <v>0</v>
      </c>
      <c r="N21" s="23">
        <f>Synthese!$C$7</f>
        <v>0</v>
      </c>
      <c r="O21" s="21"/>
    </row>
    <row r="22" spans="1:15" x14ac:dyDescent="0.2">
      <c r="A22" s="20">
        <v>20</v>
      </c>
      <c r="B22" s="21"/>
      <c r="C22" s="21"/>
      <c r="D22" s="21"/>
      <c r="E22" s="21"/>
      <c r="F22" s="22"/>
      <c r="G22" s="25" t="str">
        <f>IF(F22&lt;&gt;"",ROUNDDOWN((DATE(Param!$B$1,Param!$B$2,Param!$B$4)-F22)/365.25,0),"")</f>
        <v/>
      </c>
      <c r="H22" s="25" t="str">
        <f t="shared" si="0"/>
        <v/>
      </c>
      <c r="I22" s="21"/>
      <c r="J22" s="21"/>
      <c r="K22" s="21"/>
      <c r="L22" s="21"/>
      <c r="M22" s="23">
        <f>Synthese!$C$5</f>
        <v>0</v>
      </c>
      <c r="N22" s="23">
        <f>Synthese!$C$7</f>
        <v>0</v>
      </c>
      <c r="O22" s="21"/>
    </row>
    <row r="23" spans="1:15" x14ac:dyDescent="0.2">
      <c r="A23" s="20">
        <v>21</v>
      </c>
      <c r="B23" s="21"/>
      <c r="C23" s="21"/>
      <c r="D23" s="21"/>
      <c r="E23" s="21"/>
      <c r="F23" s="22"/>
      <c r="G23" s="25" t="str">
        <f>IF(F23&lt;&gt;"",ROUNDDOWN((DATE(Param!$B$1,Param!$B$2,Param!$B$4)-F23)/365.25,0),"")</f>
        <v/>
      </c>
      <c r="H23" s="25" t="str">
        <f t="shared" si="0"/>
        <v/>
      </c>
      <c r="I23" s="21"/>
      <c r="J23" s="21"/>
      <c r="K23" s="21"/>
      <c r="L23" s="21"/>
      <c r="M23" s="23">
        <f>Synthese!$C$5</f>
        <v>0</v>
      </c>
      <c r="N23" s="23">
        <f>Synthese!$C$7</f>
        <v>0</v>
      </c>
      <c r="O23" s="21"/>
    </row>
    <row r="24" spans="1:15" x14ac:dyDescent="0.2">
      <c r="A24" s="20">
        <v>22</v>
      </c>
      <c r="B24" s="21"/>
      <c r="C24" s="21"/>
      <c r="D24" s="21"/>
      <c r="E24" s="21"/>
      <c r="F24" s="22"/>
      <c r="G24" s="25" t="str">
        <f>IF(F24&lt;&gt;"",ROUNDDOWN((DATE(Param!$B$1,Param!$B$2,Param!$B$4)-F24)/365.25,0),"")</f>
        <v/>
      </c>
      <c r="H24" s="25" t="str">
        <f t="shared" si="0"/>
        <v/>
      </c>
      <c r="I24" s="21"/>
      <c r="J24" s="21"/>
      <c r="K24" s="21"/>
      <c r="L24" s="21"/>
      <c r="M24" s="23">
        <f>Synthese!$C$5</f>
        <v>0</v>
      </c>
      <c r="N24" s="23">
        <f>Synthese!$C$7</f>
        <v>0</v>
      </c>
      <c r="O24" s="21"/>
    </row>
    <row r="25" spans="1:15" x14ac:dyDescent="0.2">
      <c r="A25" s="20">
        <v>23</v>
      </c>
      <c r="B25" s="21"/>
      <c r="C25" s="21"/>
      <c r="D25" s="21"/>
      <c r="E25" s="21"/>
      <c r="F25" s="22"/>
      <c r="G25" s="25" t="str">
        <f>IF(F25&lt;&gt;"",ROUNDDOWN((DATE(Param!$B$1,Param!$B$2,Param!$B$4)-F25)/365.25,0),"")</f>
        <v/>
      </c>
      <c r="H25" s="25" t="str">
        <f t="shared" si="0"/>
        <v/>
      </c>
      <c r="I25" s="21"/>
      <c r="J25" s="21"/>
      <c r="K25" s="21"/>
      <c r="L25" s="21"/>
      <c r="M25" s="23">
        <f>Synthese!$C$5</f>
        <v>0</v>
      </c>
      <c r="N25" s="23">
        <f>Synthese!$C$7</f>
        <v>0</v>
      </c>
      <c r="O25" s="21"/>
    </row>
    <row r="26" spans="1:15" x14ac:dyDescent="0.2">
      <c r="A26" s="20">
        <v>24</v>
      </c>
      <c r="B26" s="21"/>
      <c r="C26" s="21"/>
      <c r="D26" s="21"/>
      <c r="E26" s="21"/>
      <c r="F26" s="22"/>
      <c r="G26" s="25" t="str">
        <f>IF(F26&lt;&gt;"",ROUNDDOWN((DATE(Param!$B$1,Param!$B$2,Param!$B$4)-F26)/365.25,0),"")</f>
        <v/>
      </c>
      <c r="H26" s="25" t="str">
        <f t="shared" si="0"/>
        <v/>
      </c>
      <c r="I26" s="21"/>
      <c r="J26" s="21"/>
      <c r="K26" s="21"/>
      <c r="L26" s="21"/>
      <c r="M26" s="23">
        <f>Synthese!$C$5</f>
        <v>0</v>
      </c>
      <c r="N26" s="23">
        <f>Synthese!$C$7</f>
        <v>0</v>
      </c>
      <c r="O26" s="21"/>
    </row>
    <row r="27" spans="1:15" x14ac:dyDescent="0.2">
      <c r="A27" s="20">
        <v>25</v>
      </c>
      <c r="B27" s="21"/>
      <c r="C27" s="21"/>
      <c r="D27" s="21"/>
      <c r="E27" s="21"/>
      <c r="F27" s="22"/>
      <c r="G27" s="25" t="str">
        <f>IF(F27&lt;&gt;"",ROUNDDOWN((DATE(Param!$B$1,Param!$B$2,Param!$B$4)-F27)/365.25,0),"")</f>
        <v/>
      </c>
      <c r="H27" s="25" t="str">
        <f t="shared" si="0"/>
        <v/>
      </c>
      <c r="I27" s="21"/>
      <c r="J27" s="21"/>
      <c r="K27" s="21"/>
      <c r="L27" s="21"/>
      <c r="M27" s="23">
        <f>Synthese!$C$5</f>
        <v>0</v>
      </c>
      <c r="N27" s="23">
        <f>Synthese!$C$7</f>
        <v>0</v>
      </c>
      <c r="O27" s="21"/>
    </row>
    <row r="28" spans="1:15" x14ac:dyDescent="0.2">
      <c r="A28" s="20">
        <v>26</v>
      </c>
      <c r="B28" s="21"/>
      <c r="C28" s="21"/>
      <c r="D28" s="21"/>
      <c r="E28" s="21"/>
      <c r="F28" s="22"/>
      <c r="G28" s="25" t="str">
        <f>IF(F28&lt;&gt;"",ROUNDDOWN((DATE(Param!$B$1,Param!$B$2,Param!$B$4)-F28)/365.25,0),"")</f>
        <v/>
      </c>
      <c r="H28" s="25" t="str">
        <f t="shared" si="0"/>
        <v/>
      </c>
      <c r="I28" s="21"/>
      <c r="J28" s="21"/>
      <c r="K28" s="21"/>
      <c r="L28" s="21"/>
      <c r="M28" s="23">
        <f>Synthese!$C$5</f>
        <v>0</v>
      </c>
      <c r="N28" s="23">
        <f>Synthese!$C$7</f>
        <v>0</v>
      </c>
      <c r="O28" s="21"/>
    </row>
    <row r="29" spans="1:15" x14ac:dyDescent="0.2">
      <c r="A29" s="20">
        <v>27</v>
      </c>
      <c r="B29" s="21"/>
      <c r="C29" s="21"/>
      <c r="D29" s="21"/>
      <c r="E29" s="21"/>
      <c r="F29" s="22"/>
      <c r="G29" s="25" t="str">
        <f>IF(F29&lt;&gt;"",ROUNDDOWN((DATE(Param!$B$1,Param!$B$2,Param!$B$4)-F29)/365.25,0),"")</f>
        <v/>
      </c>
      <c r="H29" s="25" t="str">
        <f t="shared" si="0"/>
        <v/>
      </c>
      <c r="I29" s="21"/>
      <c r="J29" s="21"/>
      <c r="K29" s="21"/>
      <c r="L29" s="21"/>
      <c r="M29" s="23">
        <f>Synthese!$C$5</f>
        <v>0</v>
      </c>
      <c r="N29" s="23">
        <f>Synthese!$C$7</f>
        <v>0</v>
      </c>
      <c r="O29" s="21"/>
    </row>
    <row r="30" spans="1:15" x14ac:dyDescent="0.2">
      <c r="A30" s="20">
        <v>28</v>
      </c>
      <c r="B30" s="21"/>
      <c r="C30" s="21"/>
      <c r="D30" s="21"/>
      <c r="E30" s="21"/>
      <c r="F30" s="22"/>
      <c r="G30" s="25" t="str">
        <f>IF(F30&lt;&gt;"",ROUNDDOWN((DATE(Param!$B$1,Param!$B$2,Param!$B$4)-F30)/365.25,0),"")</f>
        <v/>
      </c>
      <c r="H30" s="25" t="str">
        <f t="shared" si="0"/>
        <v/>
      </c>
      <c r="I30" s="21"/>
      <c r="J30" s="21"/>
      <c r="K30" s="21"/>
      <c r="L30" s="21"/>
      <c r="M30" s="23">
        <f>Synthese!$C$5</f>
        <v>0</v>
      </c>
      <c r="N30" s="23">
        <f>Synthese!$C$7</f>
        <v>0</v>
      </c>
      <c r="O30" s="21"/>
    </row>
    <row r="31" spans="1:15" x14ac:dyDescent="0.2">
      <c r="A31" s="20">
        <v>29</v>
      </c>
      <c r="B31" s="21"/>
      <c r="C31" s="21"/>
      <c r="D31" s="21"/>
      <c r="E31" s="21"/>
      <c r="F31" s="22"/>
      <c r="G31" s="25" t="str">
        <f>IF(F31&lt;&gt;"",ROUNDDOWN((DATE(Param!$B$1,Param!$B$2,Param!$B$4)-F31)/365.25,0),"")</f>
        <v/>
      </c>
      <c r="H31" s="25" t="str">
        <f t="shared" si="0"/>
        <v/>
      </c>
      <c r="I31" s="21"/>
      <c r="J31" s="21"/>
      <c r="K31" s="21"/>
      <c r="L31" s="21"/>
      <c r="M31" s="23">
        <f>Synthese!$C$5</f>
        <v>0</v>
      </c>
      <c r="N31" s="23">
        <f>Synthese!$C$7</f>
        <v>0</v>
      </c>
      <c r="O31" s="21"/>
    </row>
    <row r="32" spans="1:15" x14ac:dyDescent="0.2">
      <c r="A32" s="20">
        <v>30</v>
      </c>
      <c r="B32" s="21"/>
      <c r="C32" s="21"/>
      <c r="D32" s="21"/>
      <c r="E32" s="21"/>
      <c r="F32" s="22"/>
      <c r="G32" s="25" t="str">
        <f>IF(F32&lt;&gt;"",ROUNDDOWN((DATE(Param!$B$1,Param!$B$2,Param!$B$4)-F32)/365.25,0),"")</f>
        <v/>
      </c>
      <c r="H32" s="25" t="str">
        <f t="shared" si="0"/>
        <v/>
      </c>
      <c r="I32" s="21"/>
      <c r="J32" s="21"/>
      <c r="K32" s="21"/>
      <c r="L32" s="21"/>
      <c r="M32" s="23">
        <f>Synthese!$C$5</f>
        <v>0</v>
      </c>
      <c r="N32" s="23">
        <f>Synthese!$C$7</f>
        <v>0</v>
      </c>
      <c r="O32" s="21"/>
    </row>
  </sheetData>
  <sheetProtection algorithmName="SHA-512" hashValue="4wZrNnM//vUexHpA7QcL8az1jLHPR1sfs/IkK2saSK/I+uFDxnlwyrSxeZIXbzHpXNMV50j2akCTdyv0jR9qCw==" saltValue="CMAeSwGxHMCc4VEKaYzXrQ==" spinCount="100000" sheet="1" objects="1" scenarios="1"/>
  <mergeCells count="1">
    <mergeCell ref="A1:M1"/>
  </mergeCells>
  <dataValidations count="1">
    <dataValidation type="list" allowBlank="1" showInputMessage="1" showErrorMessage="1" sqref="E3:E32" xr:uid="{00000000-0002-0000-0200-000000000000}">
      <formula1>"Homme,Femme"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F66639-5E87-784B-85F6-B3BB5FC3CEBD}">
          <x14:formula1>
            <xm:f>Param!$D$21:$D$23</xm:f>
          </x14:formula1>
          <xm:sqref>B3:B32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zoomScaleNormal="100" workbookViewId="0">
      <selection activeCell="I19" sqref="I19"/>
    </sheetView>
  </sheetViews>
  <sheetFormatPr baseColWidth="10" defaultColWidth="10.5" defaultRowHeight="16" x14ac:dyDescent="0.2"/>
  <cols>
    <col min="1" max="1" width="6.33203125" customWidth="1"/>
    <col min="2" max="2" width="19.1640625" customWidth="1"/>
    <col min="3" max="3" width="17" customWidth="1"/>
    <col min="4" max="4" width="16.33203125" customWidth="1"/>
    <col min="6" max="6" width="16.6640625" customWidth="1"/>
    <col min="7" max="7" width="5.6640625" customWidth="1"/>
    <col min="8" max="8" width="6.5" customWidth="1"/>
    <col min="9" max="9" width="21.83203125" customWidth="1"/>
    <col min="11" max="11" width="18.1640625" customWidth="1"/>
    <col min="12" max="12" width="16.1640625" customWidth="1"/>
    <col min="13" max="13" width="19.33203125" customWidth="1"/>
    <col min="14" max="14" width="10.83203125" customWidth="1"/>
    <col min="15" max="15" width="19.6640625" customWidth="1"/>
  </cols>
  <sheetData>
    <row r="1" spans="1:15" x14ac:dyDescent="0.2">
      <c r="A1" s="1" t="str">
        <f>CONCATENATE("Rando ",Param!B24,"-",Param!B25," km – Dimanche  ",Param!B5,"/",Param!B2,"/",Param!B1)</f>
        <v>Rando 35-50 km – Dimanche  14/9/2025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9"/>
      <c r="O1" s="19"/>
    </row>
    <row r="2" spans="1:15" x14ac:dyDescent="0.2">
      <c r="A2" s="19" t="s">
        <v>17</v>
      </c>
      <c r="B2" s="19" t="s">
        <v>48</v>
      </c>
      <c r="C2" s="19" t="s">
        <v>18</v>
      </c>
      <c r="D2" s="19" t="s">
        <v>19</v>
      </c>
      <c r="E2" s="19" t="s">
        <v>20</v>
      </c>
      <c r="F2" s="19" t="s">
        <v>21</v>
      </c>
      <c r="G2" s="24" t="s">
        <v>27</v>
      </c>
      <c r="H2" s="24" t="s">
        <v>28</v>
      </c>
      <c r="I2" s="19" t="s">
        <v>22</v>
      </c>
      <c r="J2" s="19" t="s">
        <v>23</v>
      </c>
      <c r="K2" s="19" t="s">
        <v>24</v>
      </c>
      <c r="L2" s="19" t="s">
        <v>4</v>
      </c>
      <c r="M2" s="19" t="s">
        <v>0</v>
      </c>
      <c r="N2" s="19" t="s">
        <v>25</v>
      </c>
      <c r="O2" s="19" t="s">
        <v>26</v>
      </c>
    </row>
    <row r="3" spans="1:15" x14ac:dyDescent="0.2">
      <c r="A3" s="20">
        <v>1</v>
      </c>
      <c r="B3" s="21"/>
      <c r="C3" s="21"/>
      <c r="D3" s="21"/>
      <c r="E3" s="21"/>
      <c r="F3" s="22"/>
      <c r="G3" s="25" t="str">
        <f>IF(F3&lt;&gt;"",ROUNDDOWN((DATE(Param!$B$1,Param!$B$2,Param!$B$5)-F3)/365.25,0),"")</f>
        <v/>
      </c>
      <c r="H3" s="25" t="str">
        <f t="shared" ref="H3:H32" si="0">IF(G3="","",IF(G3&gt;=16,"Adulte","Réduit"))</f>
        <v/>
      </c>
      <c r="I3" s="21"/>
      <c r="J3" s="21"/>
      <c r="K3" s="21"/>
      <c r="L3" s="21"/>
      <c r="M3" s="23">
        <f>Synthese!$C$5</f>
        <v>0</v>
      </c>
      <c r="N3" s="23">
        <f>Synthese!$C$7</f>
        <v>0</v>
      </c>
      <c r="O3" s="21"/>
    </row>
    <row r="4" spans="1:15" x14ac:dyDescent="0.2">
      <c r="A4" s="20">
        <v>2</v>
      </c>
      <c r="B4" s="21"/>
      <c r="C4" s="21"/>
      <c r="D4" s="21"/>
      <c r="E4" s="21"/>
      <c r="F4" s="22"/>
      <c r="G4" s="25" t="str">
        <f>IF(F4&lt;&gt;"",ROUNDDOWN((DATE(Param!$B$1,Param!$B$2,Param!$B$5)-F4)/365.25,0),"")</f>
        <v/>
      </c>
      <c r="H4" s="25" t="str">
        <f t="shared" si="0"/>
        <v/>
      </c>
      <c r="I4" s="21"/>
      <c r="J4" s="21"/>
      <c r="K4" s="21"/>
      <c r="L4" s="21"/>
      <c r="M4" s="23">
        <f>Synthese!$C$5</f>
        <v>0</v>
      </c>
      <c r="N4" s="23">
        <f>Synthese!$C$7</f>
        <v>0</v>
      </c>
      <c r="O4" s="21"/>
    </row>
    <row r="5" spans="1:15" x14ac:dyDescent="0.2">
      <c r="A5" s="20">
        <v>3</v>
      </c>
      <c r="B5" s="21"/>
      <c r="C5" s="21"/>
      <c r="D5" s="21"/>
      <c r="E5" s="21"/>
      <c r="F5" s="22"/>
      <c r="G5" s="25" t="str">
        <f>IF(F5&lt;&gt;"",ROUNDDOWN((DATE(Param!$B$1,Param!$B$2,Param!$B$5)-F5)/365.25,0),"")</f>
        <v/>
      </c>
      <c r="H5" s="25" t="str">
        <f t="shared" si="0"/>
        <v/>
      </c>
      <c r="I5" s="21"/>
      <c r="J5" s="21"/>
      <c r="K5" s="21"/>
      <c r="L5" s="21"/>
      <c r="M5" s="23">
        <f>Synthese!$C$5</f>
        <v>0</v>
      </c>
      <c r="N5" s="23">
        <f>Synthese!$C$7</f>
        <v>0</v>
      </c>
      <c r="O5" s="21"/>
    </row>
    <row r="6" spans="1:15" x14ac:dyDescent="0.2">
      <c r="A6" s="20">
        <v>4</v>
      </c>
      <c r="B6" s="21"/>
      <c r="C6" s="21"/>
      <c r="D6" s="21"/>
      <c r="E6" s="21"/>
      <c r="F6" s="22"/>
      <c r="G6" s="25" t="str">
        <f>IF(F6&lt;&gt;"",ROUNDDOWN((DATE(Param!$B$1,Param!$B$2,Param!$B$5)-F6)/365.25,0),"")</f>
        <v/>
      </c>
      <c r="H6" s="25" t="str">
        <f t="shared" si="0"/>
        <v/>
      </c>
      <c r="I6" s="21"/>
      <c r="J6" s="21"/>
      <c r="K6" s="21"/>
      <c r="L6" s="21"/>
      <c r="M6" s="23">
        <f>Synthese!$C$5</f>
        <v>0</v>
      </c>
      <c r="N6" s="23">
        <f>Synthese!$C$7</f>
        <v>0</v>
      </c>
      <c r="O6" s="21"/>
    </row>
    <row r="7" spans="1:15" x14ac:dyDescent="0.2">
      <c r="A7" s="20">
        <v>5</v>
      </c>
      <c r="B7" s="21"/>
      <c r="C7" s="21"/>
      <c r="D7" s="21"/>
      <c r="E7" s="21"/>
      <c r="F7" s="22"/>
      <c r="G7" s="25" t="str">
        <f>IF(F7&lt;&gt;"",ROUNDDOWN((DATE(Param!$B$1,Param!$B$2,Param!$B$5)-F7)/365.25,0),"")</f>
        <v/>
      </c>
      <c r="H7" s="25" t="str">
        <f t="shared" si="0"/>
        <v/>
      </c>
      <c r="I7" s="21"/>
      <c r="J7" s="21"/>
      <c r="K7" s="21"/>
      <c r="L7" s="21"/>
      <c r="M7" s="23">
        <f>Synthese!$C$5</f>
        <v>0</v>
      </c>
      <c r="N7" s="23">
        <f>Synthese!$C$7</f>
        <v>0</v>
      </c>
      <c r="O7" s="21"/>
    </row>
    <row r="8" spans="1:15" x14ac:dyDescent="0.2">
      <c r="A8" s="20">
        <v>6</v>
      </c>
      <c r="B8" s="21"/>
      <c r="C8" s="21"/>
      <c r="D8" s="21"/>
      <c r="E8" s="21"/>
      <c r="F8" s="22"/>
      <c r="G8" s="25" t="str">
        <f>IF(F8&lt;&gt;"",ROUNDDOWN((DATE(Param!$B$1,Param!$B$2,Param!$B$5)-F8)/365.25,0),"")</f>
        <v/>
      </c>
      <c r="H8" s="25" t="str">
        <f t="shared" si="0"/>
        <v/>
      </c>
      <c r="I8" s="21"/>
      <c r="J8" s="21"/>
      <c r="K8" s="21"/>
      <c r="L8" s="21"/>
      <c r="M8" s="23">
        <f>Synthese!$C$5</f>
        <v>0</v>
      </c>
      <c r="N8" s="23">
        <f>Synthese!$C$7</f>
        <v>0</v>
      </c>
      <c r="O8" s="21"/>
    </row>
    <row r="9" spans="1:15" x14ac:dyDescent="0.2">
      <c r="A9" s="20">
        <v>7</v>
      </c>
      <c r="B9" s="21"/>
      <c r="C9" s="21"/>
      <c r="D9" s="21"/>
      <c r="E9" s="21"/>
      <c r="F9" s="22"/>
      <c r="G9" s="25" t="str">
        <f>IF(F9&lt;&gt;"",ROUNDDOWN((DATE(Param!$B$1,Param!$B$2,Param!$B$5)-F9)/365.25,0),"")</f>
        <v/>
      </c>
      <c r="H9" s="25" t="str">
        <f t="shared" si="0"/>
        <v/>
      </c>
      <c r="I9" s="21"/>
      <c r="J9" s="21"/>
      <c r="K9" s="21"/>
      <c r="L9" s="21"/>
      <c r="M9" s="23">
        <f>Synthese!$C$5</f>
        <v>0</v>
      </c>
      <c r="N9" s="23">
        <f>Synthese!$C$7</f>
        <v>0</v>
      </c>
      <c r="O9" s="21"/>
    </row>
    <row r="10" spans="1:15" x14ac:dyDescent="0.2">
      <c r="A10" s="20">
        <v>8</v>
      </c>
      <c r="B10" s="21"/>
      <c r="C10" s="21"/>
      <c r="D10" s="21"/>
      <c r="E10" s="21"/>
      <c r="F10" s="22"/>
      <c r="G10" s="25" t="str">
        <f>IF(F10&lt;&gt;"",ROUNDDOWN((DATE(Param!$B$1,Param!$B$2,Param!$B$5)-F10)/365.25,0),"")</f>
        <v/>
      </c>
      <c r="H10" s="25" t="str">
        <f t="shared" si="0"/>
        <v/>
      </c>
      <c r="I10" s="21"/>
      <c r="J10" s="21"/>
      <c r="K10" s="21"/>
      <c r="L10" s="21"/>
      <c r="M10" s="23">
        <f>Synthese!$C$5</f>
        <v>0</v>
      </c>
      <c r="N10" s="23">
        <f>Synthese!$C$7</f>
        <v>0</v>
      </c>
      <c r="O10" s="21"/>
    </row>
    <row r="11" spans="1:15" x14ac:dyDescent="0.2">
      <c r="A11" s="20">
        <v>9</v>
      </c>
      <c r="B11" s="21"/>
      <c r="C11" s="21"/>
      <c r="D11" s="21"/>
      <c r="E11" s="21"/>
      <c r="F11" s="22"/>
      <c r="G11" s="25" t="str">
        <f>IF(F11&lt;&gt;"",ROUNDDOWN((DATE(Param!$B$1,Param!$B$2,Param!$B$5)-F11)/365.25,0),"")</f>
        <v/>
      </c>
      <c r="H11" s="25" t="str">
        <f t="shared" si="0"/>
        <v/>
      </c>
      <c r="I11" s="21"/>
      <c r="J11" s="21"/>
      <c r="K11" s="21"/>
      <c r="L11" s="21"/>
      <c r="M11" s="23">
        <f>Synthese!$C$5</f>
        <v>0</v>
      </c>
      <c r="N11" s="23">
        <f>Synthese!$C$7</f>
        <v>0</v>
      </c>
      <c r="O11" s="21"/>
    </row>
    <row r="12" spans="1:15" x14ac:dyDescent="0.2">
      <c r="A12" s="20">
        <v>10</v>
      </c>
      <c r="B12" s="21"/>
      <c r="C12" s="21"/>
      <c r="D12" s="21"/>
      <c r="E12" s="21"/>
      <c r="F12" s="22"/>
      <c r="G12" s="25" t="str">
        <f>IF(F12&lt;&gt;"",ROUNDDOWN((DATE(Param!$B$1,Param!$B$2,Param!$B$5)-F12)/365.25,0),"")</f>
        <v/>
      </c>
      <c r="H12" s="25" t="str">
        <f t="shared" si="0"/>
        <v/>
      </c>
      <c r="I12" s="21"/>
      <c r="J12" s="21"/>
      <c r="K12" s="21"/>
      <c r="L12" s="21"/>
      <c r="M12" s="23">
        <f>Synthese!$C$5</f>
        <v>0</v>
      </c>
      <c r="N12" s="23">
        <f>Synthese!$C$7</f>
        <v>0</v>
      </c>
      <c r="O12" s="21"/>
    </row>
    <row r="13" spans="1:15" x14ac:dyDescent="0.2">
      <c r="A13" s="20">
        <v>11</v>
      </c>
      <c r="B13" s="21"/>
      <c r="C13" s="21"/>
      <c r="D13" s="21"/>
      <c r="E13" s="21"/>
      <c r="F13" s="22"/>
      <c r="G13" s="25" t="str">
        <f>IF(F13&lt;&gt;"",ROUNDDOWN((DATE(Param!$B$1,Param!$B$2,Param!$B$5)-F13)/365.25,0),"")</f>
        <v/>
      </c>
      <c r="H13" s="25" t="str">
        <f t="shared" si="0"/>
        <v/>
      </c>
      <c r="I13" s="21"/>
      <c r="J13" s="21"/>
      <c r="K13" s="21"/>
      <c r="L13" s="21"/>
      <c r="M13" s="23">
        <f>Synthese!$C$5</f>
        <v>0</v>
      </c>
      <c r="N13" s="23">
        <f>Synthese!$C$7</f>
        <v>0</v>
      </c>
      <c r="O13" s="21"/>
    </row>
    <row r="14" spans="1:15" x14ac:dyDescent="0.2">
      <c r="A14" s="20">
        <v>12</v>
      </c>
      <c r="B14" s="21"/>
      <c r="C14" s="21"/>
      <c r="D14" s="21"/>
      <c r="E14" s="21"/>
      <c r="F14" s="22"/>
      <c r="G14" s="25" t="str">
        <f>IF(F14&lt;&gt;"",ROUNDDOWN((DATE(Param!$B$1,Param!$B$2,Param!$B$5)-F14)/365.25,0),"")</f>
        <v/>
      </c>
      <c r="H14" s="25" t="str">
        <f t="shared" si="0"/>
        <v/>
      </c>
      <c r="I14" s="21"/>
      <c r="J14" s="21"/>
      <c r="K14" s="21"/>
      <c r="L14" s="21"/>
      <c r="M14" s="23">
        <f>Synthese!$C$5</f>
        <v>0</v>
      </c>
      <c r="N14" s="23">
        <f>Synthese!$C$7</f>
        <v>0</v>
      </c>
      <c r="O14" s="21"/>
    </row>
    <row r="15" spans="1:15" x14ac:dyDescent="0.2">
      <c r="A15" s="20">
        <v>13</v>
      </c>
      <c r="B15" s="21"/>
      <c r="C15" s="21"/>
      <c r="D15" s="21"/>
      <c r="E15" s="21"/>
      <c r="F15" s="22"/>
      <c r="G15" s="25" t="str">
        <f>IF(F15&lt;&gt;"",ROUNDDOWN((DATE(Param!$B$1,Param!$B$2,Param!$B$5)-F15)/365.25,0),"")</f>
        <v/>
      </c>
      <c r="H15" s="25" t="str">
        <f t="shared" si="0"/>
        <v/>
      </c>
      <c r="I15" s="21"/>
      <c r="J15" s="21"/>
      <c r="K15" s="21"/>
      <c r="L15" s="21"/>
      <c r="M15" s="23">
        <f>Synthese!$C$5</f>
        <v>0</v>
      </c>
      <c r="N15" s="23">
        <f>Synthese!$C$7</f>
        <v>0</v>
      </c>
      <c r="O15" s="21"/>
    </row>
    <row r="16" spans="1:15" x14ac:dyDescent="0.2">
      <c r="A16" s="20">
        <v>14</v>
      </c>
      <c r="B16" s="21"/>
      <c r="C16" s="21"/>
      <c r="D16" s="21"/>
      <c r="E16" s="21"/>
      <c r="F16" s="22"/>
      <c r="G16" s="25" t="str">
        <f>IF(F16&lt;&gt;"",ROUNDDOWN((DATE(Param!$B$1,Param!$B$2,Param!$B$5)-F16)/365.25,0),"")</f>
        <v/>
      </c>
      <c r="H16" s="25" t="str">
        <f t="shared" si="0"/>
        <v/>
      </c>
      <c r="I16" s="21"/>
      <c r="J16" s="21"/>
      <c r="K16" s="21"/>
      <c r="L16" s="21"/>
      <c r="M16" s="23">
        <f>Synthese!$C$5</f>
        <v>0</v>
      </c>
      <c r="N16" s="23">
        <f>Synthese!$C$7</f>
        <v>0</v>
      </c>
      <c r="O16" s="21"/>
    </row>
    <row r="17" spans="1:15" x14ac:dyDescent="0.2">
      <c r="A17" s="20">
        <v>15</v>
      </c>
      <c r="B17" s="21"/>
      <c r="C17" s="21"/>
      <c r="D17" s="21"/>
      <c r="E17" s="21"/>
      <c r="F17" s="22"/>
      <c r="G17" s="25" t="str">
        <f>IF(F17&lt;&gt;"",ROUNDDOWN((DATE(Param!$B$1,Param!$B$2,Param!$B$5)-F17)/365.25,0),"")</f>
        <v/>
      </c>
      <c r="H17" s="25" t="str">
        <f t="shared" si="0"/>
        <v/>
      </c>
      <c r="I17" s="21"/>
      <c r="J17" s="21"/>
      <c r="K17" s="21"/>
      <c r="L17" s="21"/>
      <c r="M17" s="23">
        <f>Synthese!$C$5</f>
        <v>0</v>
      </c>
      <c r="N17" s="23">
        <f>Synthese!$C$7</f>
        <v>0</v>
      </c>
      <c r="O17" s="21"/>
    </row>
    <row r="18" spans="1:15" x14ac:dyDescent="0.2">
      <c r="A18" s="20">
        <v>16</v>
      </c>
      <c r="B18" s="21"/>
      <c r="C18" s="21"/>
      <c r="D18" s="21"/>
      <c r="E18" s="21"/>
      <c r="F18" s="22"/>
      <c r="G18" s="25" t="str">
        <f>IF(F18&lt;&gt;"",ROUNDDOWN((DATE(Param!$B$1,Param!$B$2,Param!$B$5)-F18)/365.25,0),"")</f>
        <v/>
      </c>
      <c r="H18" s="25" t="str">
        <f t="shared" si="0"/>
        <v/>
      </c>
      <c r="I18" s="21"/>
      <c r="J18" s="21"/>
      <c r="K18" s="21"/>
      <c r="L18" s="21"/>
      <c r="M18" s="23">
        <f>Synthese!$C$5</f>
        <v>0</v>
      </c>
      <c r="N18" s="23">
        <f>Synthese!$C$7</f>
        <v>0</v>
      </c>
      <c r="O18" s="21"/>
    </row>
    <row r="19" spans="1:15" x14ac:dyDescent="0.2">
      <c r="A19" s="20">
        <v>17</v>
      </c>
      <c r="B19" s="21"/>
      <c r="C19" s="21"/>
      <c r="D19" s="21"/>
      <c r="E19" s="21"/>
      <c r="F19" s="22"/>
      <c r="G19" s="25" t="str">
        <f>IF(F19&lt;&gt;"",ROUNDDOWN((DATE(Param!$B$1,Param!$B$2,Param!$B$5)-F19)/365.25,0),"")</f>
        <v/>
      </c>
      <c r="H19" s="25" t="str">
        <f t="shared" si="0"/>
        <v/>
      </c>
      <c r="I19" s="21"/>
      <c r="J19" s="21"/>
      <c r="K19" s="21"/>
      <c r="L19" s="21"/>
      <c r="M19" s="23">
        <f>Synthese!$C$5</f>
        <v>0</v>
      </c>
      <c r="N19" s="23">
        <f>Synthese!$C$7</f>
        <v>0</v>
      </c>
      <c r="O19" s="21"/>
    </row>
    <row r="20" spans="1:15" x14ac:dyDescent="0.2">
      <c r="A20" s="20">
        <v>18</v>
      </c>
      <c r="B20" s="21"/>
      <c r="C20" s="21"/>
      <c r="D20" s="21"/>
      <c r="E20" s="21"/>
      <c r="F20" s="22"/>
      <c r="G20" s="25" t="str">
        <f>IF(F20&lt;&gt;"",ROUNDDOWN((DATE(Param!$B$1,Param!$B$2,Param!$B$5)-F20)/365.25,0),"")</f>
        <v/>
      </c>
      <c r="H20" s="25" t="str">
        <f t="shared" si="0"/>
        <v/>
      </c>
      <c r="I20" s="21"/>
      <c r="J20" s="21"/>
      <c r="K20" s="21"/>
      <c r="L20" s="21"/>
      <c r="M20" s="23">
        <f>Synthese!$C$5</f>
        <v>0</v>
      </c>
      <c r="N20" s="23">
        <f>Synthese!$C$7</f>
        <v>0</v>
      </c>
      <c r="O20" s="21"/>
    </row>
    <row r="21" spans="1:15" x14ac:dyDescent="0.2">
      <c r="A21" s="20">
        <v>19</v>
      </c>
      <c r="B21" s="21"/>
      <c r="C21" s="21"/>
      <c r="D21" s="21"/>
      <c r="E21" s="21"/>
      <c r="F21" s="22"/>
      <c r="G21" s="25" t="str">
        <f>IF(F21&lt;&gt;"",ROUNDDOWN((DATE(Param!$B$1,Param!$B$2,Param!$B$5)-F21)/365.25,0),"")</f>
        <v/>
      </c>
      <c r="H21" s="25" t="str">
        <f t="shared" si="0"/>
        <v/>
      </c>
      <c r="I21" s="21"/>
      <c r="J21" s="21"/>
      <c r="K21" s="21"/>
      <c r="L21" s="21"/>
      <c r="M21" s="23">
        <f>Synthese!$C$5</f>
        <v>0</v>
      </c>
      <c r="N21" s="23">
        <f>Synthese!$C$7</f>
        <v>0</v>
      </c>
      <c r="O21" s="21"/>
    </row>
    <row r="22" spans="1:15" x14ac:dyDescent="0.2">
      <c r="A22" s="20">
        <v>20</v>
      </c>
      <c r="B22" s="21"/>
      <c r="C22" s="21"/>
      <c r="D22" s="21"/>
      <c r="E22" s="21"/>
      <c r="F22" s="22"/>
      <c r="G22" s="25" t="str">
        <f>IF(F22&lt;&gt;"",ROUNDDOWN((DATE(Param!$B$1,Param!$B$2,Param!$B$5)-F22)/365.25,0),"")</f>
        <v/>
      </c>
      <c r="H22" s="25" t="str">
        <f t="shared" si="0"/>
        <v/>
      </c>
      <c r="I22" s="21"/>
      <c r="J22" s="21"/>
      <c r="K22" s="21"/>
      <c r="L22" s="21"/>
      <c r="M22" s="23">
        <f>Synthese!$C$5</f>
        <v>0</v>
      </c>
      <c r="N22" s="23">
        <f>Synthese!$C$7</f>
        <v>0</v>
      </c>
      <c r="O22" s="21"/>
    </row>
    <row r="23" spans="1:15" x14ac:dyDescent="0.2">
      <c r="A23" s="20">
        <v>21</v>
      </c>
      <c r="B23" s="21"/>
      <c r="C23" s="21"/>
      <c r="D23" s="21"/>
      <c r="E23" s="21"/>
      <c r="F23" s="22"/>
      <c r="G23" s="25" t="str">
        <f>IF(F23&lt;&gt;"",ROUNDDOWN((DATE(Param!$B$1,Param!$B$2,Param!$B$5)-F23)/365.25,0),"")</f>
        <v/>
      </c>
      <c r="H23" s="25" t="str">
        <f t="shared" si="0"/>
        <v/>
      </c>
      <c r="I23" s="21"/>
      <c r="J23" s="21"/>
      <c r="K23" s="21"/>
      <c r="L23" s="21"/>
      <c r="M23" s="23">
        <f>Synthese!$C$5</f>
        <v>0</v>
      </c>
      <c r="N23" s="23">
        <f>Synthese!$C$7</f>
        <v>0</v>
      </c>
      <c r="O23" s="21"/>
    </row>
    <row r="24" spans="1:15" x14ac:dyDescent="0.2">
      <c r="A24" s="20">
        <v>22</v>
      </c>
      <c r="B24" s="21"/>
      <c r="C24" s="21"/>
      <c r="D24" s="21"/>
      <c r="E24" s="21"/>
      <c r="F24" s="22"/>
      <c r="G24" s="25" t="str">
        <f>IF(F24&lt;&gt;"",ROUNDDOWN((DATE(Param!$B$1,Param!$B$2,Param!$B$5)-F24)/365.25,0),"")</f>
        <v/>
      </c>
      <c r="H24" s="25" t="str">
        <f t="shared" si="0"/>
        <v/>
      </c>
      <c r="I24" s="21"/>
      <c r="J24" s="21"/>
      <c r="K24" s="21"/>
      <c r="L24" s="21"/>
      <c r="M24" s="23">
        <f>Synthese!$C$5</f>
        <v>0</v>
      </c>
      <c r="N24" s="23">
        <f>Synthese!$C$7</f>
        <v>0</v>
      </c>
      <c r="O24" s="21"/>
    </row>
    <row r="25" spans="1:15" x14ac:dyDescent="0.2">
      <c r="A25" s="20">
        <v>23</v>
      </c>
      <c r="B25" s="21"/>
      <c r="C25" s="21"/>
      <c r="D25" s="21"/>
      <c r="E25" s="21"/>
      <c r="F25" s="22"/>
      <c r="G25" s="25" t="str">
        <f>IF(F25&lt;&gt;"",ROUNDDOWN((DATE(Param!$B$1,Param!$B$2,Param!$B$5)-F25)/365.25,0),"")</f>
        <v/>
      </c>
      <c r="H25" s="25" t="str">
        <f t="shared" si="0"/>
        <v/>
      </c>
      <c r="I25" s="21"/>
      <c r="J25" s="21"/>
      <c r="K25" s="21"/>
      <c r="L25" s="21"/>
      <c r="M25" s="23">
        <f>Synthese!$C$5</f>
        <v>0</v>
      </c>
      <c r="N25" s="23">
        <f>Synthese!$C$7</f>
        <v>0</v>
      </c>
      <c r="O25" s="21"/>
    </row>
    <row r="26" spans="1:15" x14ac:dyDescent="0.2">
      <c r="A26" s="20">
        <v>24</v>
      </c>
      <c r="B26" s="21"/>
      <c r="C26" s="21"/>
      <c r="D26" s="21"/>
      <c r="E26" s="21"/>
      <c r="F26" s="22"/>
      <c r="G26" s="25" t="str">
        <f>IF(F26&lt;&gt;"",ROUNDDOWN((DATE(Param!$B$1,Param!$B$2,Param!$B$5)-F26)/365.25,0),"")</f>
        <v/>
      </c>
      <c r="H26" s="25" t="str">
        <f t="shared" si="0"/>
        <v/>
      </c>
      <c r="I26" s="21"/>
      <c r="J26" s="21"/>
      <c r="K26" s="21"/>
      <c r="L26" s="21"/>
      <c r="M26" s="23">
        <f>Synthese!$C$5</f>
        <v>0</v>
      </c>
      <c r="N26" s="23">
        <f>Synthese!$C$7</f>
        <v>0</v>
      </c>
      <c r="O26" s="21"/>
    </row>
    <row r="27" spans="1:15" x14ac:dyDescent="0.2">
      <c r="A27" s="20">
        <v>25</v>
      </c>
      <c r="B27" s="21"/>
      <c r="C27" s="21"/>
      <c r="D27" s="21"/>
      <c r="E27" s="21"/>
      <c r="F27" s="22"/>
      <c r="G27" s="25" t="str">
        <f>IF(F27&lt;&gt;"",ROUNDDOWN((DATE(Param!$B$1,Param!$B$2,Param!$B$5)-F27)/365.25,0),"")</f>
        <v/>
      </c>
      <c r="H27" s="25" t="str">
        <f t="shared" si="0"/>
        <v/>
      </c>
      <c r="I27" s="21"/>
      <c r="J27" s="21"/>
      <c r="K27" s="21"/>
      <c r="L27" s="21"/>
      <c r="M27" s="23">
        <f>Synthese!$C$5</f>
        <v>0</v>
      </c>
      <c r="N27" s="23">
        <f>Synthese!$C$7</f>
        <v>0</v>
      </c>
      <c r="O27" s="21"/>
    </row>
    <row r="28" spans="1:15" x14ac:dyDescent="0.2">
      <c r="A28" s="20">
        <v>26</v>
      </c>
      <c r="B28" s="21"/>
      <c r="C28" s="21"/>
      <c r="D28" s="21"/>
      <c r="E28" s="21"/>
      <c r="F28" s="22"/>
      <c r="G28" s="25" t="str">
        <f>IF(F28&lt;&gt;"",ROUNDDOWN((DATE(Param!$B$1,Param!$B$2,Param!$B$5)-F28)/365.25,0),"")</f>
        <v/>
      </c>
      <c r="H28" s="25" t="str">
        <f t="shared" si="0"/>
        <v/>
      </c>
      <c r="I28" s="21"/>
      <c r="J28" s="21"/>
      <c r="K28" s="21"/>
      <c r="L28" s="21"/>
      <c r="M28" s="23">
        <f>Synthese!$C$5</f>
        <v>0</v>
      </c>
      <c r="N28" s="23">
        <f>Synthese!$C$7</f>
        <v>0</v>
      </c>
      <c r="O28" s="21"/>
    </row>
    <row r="29" spans="1:15" x14ac:dyDescent="0.2">
      <c r="A29" s="20">
        <v>27</v>
      </c>
      <c r="B29" s="21"/>
      <c r="C29" s="21"/>
      <c r="D29" s="21"/>
      <c r="E29" s="21"/>
      <c r="F29" s="22"/>
      <c r="G29" s="25" t="str">
        <f>IF(F29&lt;&gt;"",ROUNDDOWN((DATE(Param!$B$1,Param!$B$2,Param!$B$5)-F29)/365.25,0),"")</f>
        <v/>
      </c>
      <c r="H29" s="25" t="str">
        <f t="shared" si="0"/>
        <v/>
      </c>
      <c r="I29" s="21"/>
      <c r="J29" s="21"/>
      <c r="K29" s="21"/>
      <c r="L29" s="21"/>
      <c r="M29" s="23">
        <f>Synthese!$C$5</f>
        <v>0</v>
      </c>
      <c r="N29" s="23">
        <f>Synthese!$C$7</f>
        <v>0</v>
      </c>
      <c r="O29" s="21"/>
    </row>
    <row r="30" spans="1:15" x14ac:dyDescent="0.2">
      <c r="A30" s="20">
        <v>28</v>
      </c>
      <c r="B30" s="21"/>
      <c r="C30" s="21"/>
      <c r="D30" s="21"/>
      <c r="E30" s="21"/>
      <c r="F30" s="22"/>
      <c r="G30" s="25" t="str">
        <f>IF(F30&lt;&gt;"",ROUNDDOWN((DATE(Param!$B$1,Param!$B$2,Param!$B$5)-F30)/365.25,0),"")</f>
        <v/>
      </c>
      <c r="H30" s="25" t="str">
        <f t="shared" si="0"/>
        <v/>
      </c>
      <c r="I30" s="21"/>
      <c r="J30" s="21"/>
      <c r="K30" s="21"/>
      <c r="L30" s="21"/>
      <c r="M30" s="23">
        <f>Synthese!$C$5</f>
        <v>0</v>
      </c>
      <c r="N30" s="23">
        <f>Synthese!$C$7</f>
        <v>0</v>
      </c>
      <c r="O30" s="21"/>
    </row>
    <row r="31" spans="1:15" x14ac:dyDescent="0.2">
      <c r="A31" s="20">
        <v>29</v>
      </c>
      <c r="B31" s="21"/>
      <c r="C31" s="21"/>
      <c r="D31" s="21"/>
      <c r="E31" s="21"/>
      <c r="F31" s="22"/>
      <c r="G31" s="25" t="str">
        <f>IF(F31&lt;&gt;"",ROUNDDOWN((DATE(Param!$B$1,Param!$B$2,Param!$B$5)-F31)/365.25,0),"")</f>
        <v/>
      </c>
      <c r="H31" s="25" t="str">
        <f t="shared" si="0"/>
        <v/>
      </c>
      <c r="I31" s="21"/>
      <c r="J31" s="21"/>
      <c r="K31" s="21"/>
      <c r="L31" s="21"/>
      <c r="M31" s="23">
        <f>Synthese!$C$5</f>
        <v>0</v>
      </c>
      <c r="N31" s="23">
        <f>Synthese!$C$7</f>
        <v>0</v>
      </c>
      <c r="O31" s="21"/>
    </row>
    <row r="32" spans="1:15" x14ac:dyDescent="0.2">
      <c r="A32" s="20">
        <v>30</v>
      </c>
      <c r="B32" s="21"/>
      <c r="C32" s="21"/>
      <c r="D32" s="21"/>
      <c r="E32" s="21"/>
      <c r="F32" s="22"/>
      <c r="G32" s="25" t="str">
        <f>IF(F32&lt;&gt;"",ROUNDDOWN((DATE(Param!$B$1,Param!$B$2,Param!$B$5)-F32)/365.25,0),"")</f>
        <v/>
      </c>
      <c r="H32" s="25" t="str">
        <f t="shared" si="0"/>
        <v/>
      </c>
      <c r="I32" s="21"/>
      <c r="J32" s="21"/>
      <c r="K32" s="21"/>
      <c r="L32" s="21"/>
      <c r="M32" s="23">
        <f>Synthese!$C$5</f>
        <v>0</v>
      </c>
      <c r="N32" s="23">
        <f>Synthese!$C$7</f>
        <v>0</v>
      </c>
      <c r="O32" s="21"/>
    </row>
  </sheetData>
  <sheetProtection algorithmName="SHA-512" hashValue="mpDByJGeT2K+QRGaY0EZNT/KiSZhonmUiRi621h1JDlysjZEasAnMAEdWoi+eKD+U8FH36eLS2QPUii5tVaNow==" saltValue="OUrR9aFXXdsp30ENAH8lwA==" spinCount="100000" sheet="1" objects="1" scenarios="1"/>
  <mergeCells count="1">
    <mergeCell ref="A1:M1"/>
  </mergeCells>
  <dataValidations count="1">
    <dataValidation type="list" allowBlank="1" showInputMessage="1" showErrorMessage="1" sqref="E3:E32" xr:uid="{00000000-0002-0000-0300-000000000000}">
      <formula1>"Homme,Femme"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5C0287-A2EE-EB41-9932-37C14C273373}">
          <x14:formula1>
            <xm:f>Param!$D$24:$D$27</xm:f>
          </x14:formula1>
          <xm:sqref>B3:B32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zoomScale="106" zoomScaleNormal="65" workbookViewId="0">
      <selection activeCell="J19" sqref="J19"/>
    </sheetView>
  </sheetViews>
  <sheetFormatPr baseColWidth="10" defaultColWidth="10.5" defaultRowHeight="16" x14ac:dyDescent="0.2"/>
  <cols>
    <col min="1" max="1" width="19" customWidth="1"/>
    <col min="4" max="4" width="20.33203125" customWidth="1"/>
  </cols>
  <sheetData>
    <row r="1" spans="1:2" x14ac:dyDescent="0.2">
      <c r="A1" t="s">
        <v>29</v>
      </c>
      <c r="B1">
        <v>2025</v>
      </c>
    </row>
    <row r="2" spans="1:2" x14ac:dyDescent="0.2">
      <c r="A2" t="s">
        <v>30</v>
      </c>
      <c r="B2">
        <v>9</v>
      </c>
    </row>
    <row r="3" spans="1:2" x14ac:dyDescent="0.2">
      <c r="A3" t="s">
        <v>31</v>
      </c>
      <c r="B3">
        <v>12</v>
      </c>
    </row>
    <row r="4" spans="1:2" x14ac:dyDescent="0.2">
      <c r="A4" t="s">
        <v>32</v>
      </c>
      <c r="B4">
        <v>13</v>
      </c>
    </row>
    <row r="5" spans="1:2" x14ac:dyDescent="0.2">
      <c r="A5" t="s">
        <v>33</v>
      </c>
      <c r="B5">
        <v>14</v>
      </c>
    </row>
    <row r="6" spans="1:2" x14ac:dyDescent="0.2">
      <c r="A6" t="s">
        <v>34</v>
      </c>
      <c r="B6">
        <v>8</v>
      </c>
    </row>
    <row r="7" spans="1:2" x14ac:dyDescent="0.2">
      <c r="A7" t="s">
        <v>36</v>
      </c>
      <c r="B7">
        <v>6</v>
      </c>
    </row>
    <row r="8" spans="1:2" x14ac:dyDescent="0.2">
      <c r="A8" t="s">
        <v>37</v>
      </c>
      <c r="B8">
        <v>8</v>
      </c>
    </row>
    <row r="9" spans="1:2" x14ac:dyDescent="0.2">
      <c r="A9" t="s">
        <v>38</v>
      </c>
      <c r="B9">
        <v>9</v>
      </c>
    </row>
    <row r="10" spans="1:2" x14ac:dyDescent="0.2">
      <c r="A10" t="s">
        <v>39</v>
      </c>
      <c r="B10">
        <v>9</v>
      </c>
    </row>
    <row r="11" spans="1:2" x14ac:dyDescent="0.2">
      <c r="A11" t="s">
        <v>40</v>
      </c>
      <c r="B11">
        <v>11</v>
      </c>
    </row>
    <row r="12" spans="1:2" x14ac:dyDescent="0.2">
      <c r="A12" t="s">
        <v>41</v>
      </c>
      <c r="B12">
        <v>13</v>
      </c>
    </row>
    <row r="13" spans="1:2" x14ac:dyDescent="0.2">
      <c r="A13" t="s">
        <v>42</v>
      </c>
      <c r="B13">
        <v>15</v>
      </c>
    </row>
    <row r="14" spans="1:2" x14ac:dyDescent="0.2">
      <c r="A14" t="s">
        <v>43</v>
      </c>
      <c r="B14">
        <v>4</v>
      </c>
    </row>
    <row r="15" spans="1:2" x14ac:dyDescent="0.2">
      <c r="A15" t="s">
        <v>44</v>
      </c>
      <c r="B15">
        <v>6</v>
      </c>
    </row>
    <row r="16" spans="1:2" x14ac:dyDescent="0.2">
      <c r="A16" t="s">
        <v>45</v>
      </c>
      <c r="B16">
        <v>7</v>
      </c>
    </row>
    <row r="17" spans="1:6" x14ac:dyDescent="0.2">
      <c r="A17" t="s">
        <v>46</v>
      </c>
      <c r="B17">
        <v>7</v>
      </c>
    </row>
    <row r="18" spans="1:6" x14ac:dyDescent="0.2">
      <c r="A18" t="s">
        <v>47</v>
      </c>
      <c r="B18">
        <v>9</v>
      </c>
    </row>
    <row r="20" spans="1:6" x14ac:dyDescent="0.2">
      <c r="A20" t="s">
        <v>35</v>
      </c>
      <c r="B20">
        <v>26</v>
      </c>
      <c r="D20" t="str">
        <f>CONCATENATE("Nocturne ",B20," km")</f>
        <v>Nocturne 26 km</v>
      </c>
      <c r="E20">
        <f>B6</f>
        <v>8</v>
      </c>
      <c r="F20">
        <f>B6</f>
        <v>8</v>
      </c>
    </row>
    <row r="21" spans="1:6" x14ac:dyDescent="0.2">
      <c r="A21" t="s">
        <v>49</v>
      </c>
      <c r="B21">
        <v>12</v>
      </c>
      <c r="D21" t="str">
        <f>CONCATENATE("Loisir ",B21," km")</f>
        <v>Loisir 12 km</v>
      </c>
      <c r="E21">
        <f t="shared" ref="E21:E27" si="0">B7</f>
        <v>6</v>
      </c>
      <c r="F21">
        <f>B14</f>
        <v>4</v>
      </c>
    </row>
    <row r="22" spans="1:6" x14ac:dyDescent="0.2">
      <c r="A22" t="s">
        <v>50</v>
      </c>
      <c r="B22">
        <v>22</v>
      </c>
      <c r="D22" t="str">
        <f t="shared" ref="D22:D23" si="1">CONCATENATE("Loisir ",B22," km")</f>
        <v>Loisir 22 km</v>
      </c>
      <c r="E22">
        <f t="shared" si="0"/>
        <v>8</v>
      </c>
      <c r="F22">
        <f t="shared" ref="F22:F27" si="2">B15</f>
        <v>6</v>
      </c>
    </row>
    <row r="23" spans="1:6" x14ac:dyDescent="0.2">
      <c r="A23" t="s">
        <v>51</v>
      </c>
      <c r="B23">
        <v>30</v>
      </c>
      <c r="D23" t="str">
        <f t="shared" si="1"/>
        <v>Loisir 30 km</v>
      </c>
      <c r="E23">
        <f t="shared" si="0"/>
        <v>9</v>
      </c>
      <c r="F23">
        <f t="shared" si="2"/>
        <v>7</v>
      </c>
    </row>
    <row r="24" spans="1:6" x14ac:dyDescent="0.2">
      <c r="A24" t="s">
        <v>52</v>
      </c>
      <c r="B24">
        <v>35</v>
      </c>
      <c r="D24" t="str">
        <f>CONCATENATE("Rando ",B24," km")</f>
        <v>Rando 35 km</v>
      </c>
      <c r="E24">
        <f t="shared" si="0"/>
        <v>9</v>
      </c>
      <c r="F24">
        <f t="shared" si="2"/>
        <v>7</v>
      </c>
    </row>
    <row r="25" spans="1:6" x14ac:dyDescent="0.2">
      <c r="A25" t="s">
        <v>53</v>
      </c>
      <c r="B25">
        <v>50</v>
      </c>
      <c r="D25" t="str">
        <f t="shared" ref="D25:D27" si="3">CONCATENATE("Rando ",B25," km")</f>
        <v>Rando 50 km</v>
      </c>
      <c r="E25">
        <f t="shared" si="0"/>
        <v>11</v>
      </c>
      <c r="F25">
        <f t="shared" si="2"/>
        <v>9</v>
      </c>
    </row>
    <row r="26" spans="1:6" x14ac:dyDescent="0.2">
      <c r="A26" t="s">
        <v>54</v>
      </c>
      <c r="B26">
        <v>65</v>
      </c>
      <c r="D26" t="str">
        <f>CONCATENATE("Raid ",B26," km")</f>
        <v>Raid 65 km</v>
      </c>
      <c r="E26">
        <f t="shared" si="0"/>
        <v>13</v>
      </c>
      <c r="F26">
        <v>13</v>
      </c>
    </row>
    <row r="27" spans="1:6" x14ac:dyDescent="0.2">
      <c r="A27" t="s">
        <v>55</v>
      </c>
      <c r="B27">
        <v>80</v>
      </c>
      <c r="D27" t="str">
        <f>CONCATENATE("Raid ",B27," km")</f>
        <v>Raid 80 km</v>
      </c>
      <c r="E27">
        <f t="shared" si="0"/>
        <v>15</v>
      </c>
      <c r="F27">
        <v>15</v>
      </c>
    </row>
  </sheetData>
  <sheetProtection algorithmName="SHA-512" hashValue="IDZwaMt/H4z0E1qF51dBQPtIjTrcV3vudl3jxlKoWKG90Toa2/pOXJVpS61AFkxavT+lNYKI0kRhJE3knyDrdA==" saltValue="UfaJnHT2E8tE1PqEiv51dA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Roman,Normal"&amp;Kffffff&amp;A</oddHeader>
    <oddFooter>&amp;C&amp;"Times New Roman,Normal"&amp;KffffffPage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Synthese</vt:lpstr>
      <vt:lpstr>Nocturne ( Vendredi)</vt:lpstr>
      <vt:lpstr>Loisir (Samedi)</vt:lpstr>
      <vt:lpstr>Rando-Raid (Dimanche)</vt:lpstr>
      <vt:lpstr>Param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Antoine Levasseur (Student at CentraleSupelec)</cp:lastModifiedBy>
  <cp:revision>7</cp:revision>
  <dcterms:created xsi:type="dcterms:W3CDTF">2023-09-05T19:51:17Z</dcterms:created>
  <dcterms:modified xsi:type="dcterms:W3CDTF">2025-08-24T18:51:33Z</dcterms:modified>
  <dc:language>fr-FR</dc:language>
</cp:coreProperties>
</file>